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35" windowWidth="13995" windowHeight="7425" firstSheet="1" activeTab="1"/>
  </bookViews>
  <sheets>
    <sheet name="Feuil2" sheetId="2" state="hidden" r:id="rId1"/>
    <sheet name="Méthodo" sheetId="20" r:id="rId2"/>
    <sheet name="Infos service" sheetId="21" r:id="rId3"/>
    <sheet name="ind-PS1" sheetId="14" r:id="rId4"/>
    <sheet name="ind-PS2" sheetId="29" r:id="rId5"/>
    <sheet name="ind-PS3" sheetId="30" r:id="rId6"/>
    <sheet name="ind-PS4" sheetId="31" r:id="rId7"/>
    <sheet name="ind-PS5" sheetId="32" r:id="rId8"/>
    <sheet name="ind-PS6" sheetId="33" r:id="rId9"/>
    <sheet name="ind-PS7" sheetId="34" r:id="rId10"/>
    <sheet name="Points" sheetId="15" state="hidden" r:id="rId11"/>
    <sheet name="Résultats" sheetId="16" r:id="rId12"/>
    <sheet name="Graphique" sheetId="18" r:id="rId13"/>
  </sheets>
  <calcPr calcId="152511"/>
</workbook>
</file>

<file path=xl/calcChain.xml><?xml version="1.0" encoding="utf-8"?>
<calcChain xmlns="http://schemas.openxmlformats.org/spreadsheetml/2006/main">
  <c r="G13" i="16" l="1"/>
  <c r="G12" i="16"/>
  <c r="G11" i="16"/>
  <c r="G10" i="16"/>
  <c r="G9" i="16"/>
  <c r="F13" i="16"/>
  <c r="F12" i="16"/>
  <c r="F11" i="16"/>
  <c r="F10" i="16"/>
  <c r="F9" i="16"/>
  <c r="H184" i="34"/>
  <c r="G184" i="34"/>
  <c r="F184" i="34"/>
  <c r="E184" i="34"/>
  <c r="D184" i="34"/>
  <c r="H183" i="34"/>
  <c r="G183" i="34"/>
  <c r="F183" i="34"/>
  <c r="E183" i="34"/>
  <c r="D183" i="34"/>
  <c r="I183" i="34" s="1"/>
  <c r="H180" i="34"/>
  <c r="G180" i="34"/>
  <c r="F180" i="34"/>
  <c r="E180" i="34"/>
  <c r="D180" i="34"/>
  <c r="H179" i="34"/>
  <c r="G179" i="34"/>
  <c r="F179" i="34"/>
  <c r="E179" i="34"/>
  <c r="D179" i="34"/>
  <c r="H176" i="34"/>
  <c r="G176" i="34"/>
  <c r="F176" i="34"/>
  <c r="E176" i="34"/>
  <c r="D176" i="34"/>
  <c r="H175" i="34"/>
  <c r="G175" i="34"/>
  <c r="F175" i="34"/>
  <c r="E175" i="34"/>
  <c r="D175" i="34"/>
  <c r="I175" i="34" s="1"/>
  <c r="P173" i="34"/>
  <c r="N173" i="34"/>
  <c r="U173" i="34" s="1"/>
  <c r="H168" i="34"/>
  <c r="G168" i="34"/>
  <c r="F168" i="34"/>
  <c r="E168" i="34"/>
  <c r="D168" i="34"/>
  <c r="H167" i="34"/>
  <c r="G167" i="34"/>
  <c r="F167" i="34"/>
  <c r="E167" i="34"/>
  <c r="D167" i="34"/>
  <c r="H164" i="34"/>
  <c r="G164" i="34"/>
  <c r="F164" i="34"/>
  <c r="E164" i="34"/>
  <c r="D164" i="34"/>
  <c r="H163" i="34"/>
  <c r="G163" i="34"/>
  <c r="F163" i="34"/>
  <c r="E163" i="34"/>
  <c r="D163" i="34"/>
  <c r="H160" i="34"/>
  <c r="G160" i="34"/>
  <c r="F160" i="34"/>
  <c r="E160" i="34"/>
  <c r="D160" i="34"/>
  <c r="H159" i="34"/>
  <c r="G159" i="34"/>
  <c r="F159" i="34"/>
  <c r="E159" i="34"/>
  <c r="D159" i="34"/>
  <c r="I159" i="34" s="1"/>
  <c r="P154" i="34"/>
  <c r="N154" i="34"/>
  <c r="U154" i="34" s="1"/>
  <c r="L153" i="34"/>
  <c r="H149" i="34"/>
  <c r="G149" i="34"/>
  <c r="F149" i="34"/>
  <c r="E149" i="34"/>
  <c r="D149" i="34"/>
  <c r="I149" i="34" s="1"/>
  <c r="P147" i="34"/>
  <c r="N147" i="34"/>
  <c r="U147" i="34" s="1"/>
  <c r="K147" i="34"/>
  <c r="H144" i="34"/>
  <c r="G144" i="34"/>
  <c r="F144" i="34"/>
  <c r="E144" i="34"/>
  <c r="D144" i="34"/>
  <c r="I144" i="34" s="1"/>
  <c r="H143" i="34"/>
  <c r="G143" i="34"/>
  <c r="F143" i="34"/>
  <c r="E143" i="34"/>
  <c r="D143" i="34"/>
  <c r="H140" i="34"/>
  <c r="G140" i="34"/>
  <c r="F140" i="34"/>
  <c r="E140" i="34"/>
  <c r="D140" i="34"/>
  <c r="H139" i="34"/>
  <c r="G139" i="34"/>
  <c r="F139" i="34"/>
  <c r="E139" i="34"/>
  <c r="D139" i="34"/>
  <c r="P137" i="34"/>
  <c r="N137" i="34"/>
  <c r="P135" i="34"/>
  <c r="U135" i="34" s="1"/>
  <c r="N135" i="34"/>
  <c r="L135" i="34"/>
  <c r="K135" i="34"/>
  <c r="H130" i="34"/>
  <c r="G130" i="34"/>
  <c r="F130" i="34"/>
  <c r="E130" i="34"/>
  <c r="D130" i="34"/>
  <c r="H129" i="34"/>
  <c r="G129" i="34"/>
  <c r="F129" i="34"/>
  <c r="E129" i="34"/>
  <c r="D129" i="34"/>
  <c r="H126" i="34"/>
  <c r="G126" i="34"/>
  <c r="F126" i="34"/>
  <c r="E126" i="34"/>
  <c r="D126" i="34"/>
  <c r="I126" i="34" s="1"/>
  <c r="H125" i="34"/>
  <c r="G125" i="34"/>
  <c r="F125" i="34"/>
  <c r="E125" i="34"/>
  <c r="D125" i="34"/>
  <c r="H121" i="34"/>
  <c r="G121" i="34"/>
  <c r="F121" i="34"/>
  <c r="E121" i="34"/>
  <c r="D121" i="34"/>
  <c r="H120" i="34"/>
  <c r="G120" i="34"/>
  <c r="F120" i="34"/>
  <c r="E120" i="34"/>
  <c r="D120" i="34"/>
  <c r="H117" i="34"/>
  <c r="G117" i="34"/>
  <c r="F117" i="34"/>
  <c r="E117" i="34"/>
  <c r="D117" i="34"/>
  <c r="H116" i="34"/>
  <c r="G116" i="34"/>
  <c r="F116" i="34"/>
  <c r="E116" i="34"/>
  <c r="D116" i="34"/>
  <c r="T111" i="34"/>
  <c r="H107" i="34"/>
  <c r="G107" i="34"/>
  <c r="F107" i="34"/>
  <c r="E107" i="34"/>
  <c r="D107" i="34"/>
  <c r="H106" i="34"/>
  <c r="G106" i="34"/>
  <c r="F106" i="34"/>
  <c r="E106" i="34"/>
  <c r="D106" i="34"/>
  <c r="I106" i="34" s="1"/>
  <c r="H103" i="34"/>
  <c r="G103" i="34"/>
  <c r="F103" i="34"/>
  <c r="E103" i="34"/>
  <c r="D103" i="34"/>
  <c r="H102" i="34"/>
  <c r="G102" i="34"/>
  <c r="F102" i="34"/>
  <c r="E102" i="34"/>
  <c r="D102" i="34"/>
  <c r="H99" i="34"/>
  <c r="G99" i="34"/>
  <c r="F99" i="34"/>
  <c r="E99" i="34"/>
  <c r="D99" i="34"/>
  <c r="H98" i="34"/>
  <c r="G98" i="34"/>
  <c r="F98" i="34"/>
  <c r="E98" i="34"/>
  <c r="D98" i="34"/>
  <c r="K94" i="34"/>
  <c r="H91" i="34"/>
  <c r="G91" i="34"/>
  <c r="F91" i="34"/>
  <c r="E91" i="34"/>
  <c r="D91" i="34"/>
  <c r="H90" i="34"/>
  <c r="G90" i="34"/>
  <c r="F90" i="34"/>
  <c r="E90" i="34"/>
  <c r="D90" i="34"/>
  <c r="H87" i="34"/>
  <c r="G87" i="34"/>
  <c r="F87" i="34"/>
  <c r="E87" i="34"/>
  <c r="D87" i="34"/>
  <c r="I87" i="34" s="1"/>
  <c r="H86" i="34"/>
  <c r="G86" i="34"/>
  <c r="F86" i="34"/>
  <c r="E86" i="34"/>
  <c r="D86" i="34"/>
  <c r="H83" i="34"/>
  <c r="G83" i="34"/>
  <c r="F83" i="34"/>
  <c r="E83" i="34"/>
  <c r="D83" i="34"/>
  <c r="H82" i="34"/>
  <c r="G82" i="34"/>
  <c r="F82" i="34"/>
  <c r="E82" i="34"/>
  <c r="D82" i="34"/>
  <c r="S80" i="34"/>
  <c r="R80" i="34"/>
  <c r="Q80" i="34"/>
  <c r="P80" i="34"/>
  <c r="L70" i="34"/>
  <c r="M70" i="34" s="1"/>
  <c r="H69" i="34"/>
  <c r="G69" i="34"/>
  <c r="F69" i="34"/>
  <c r="E69" i="34"/>
  <c r="D69" i="34"/>
  <c r="H68" i="34"/>
  <c r="G68" i="34"/>
  <c r="F68" i="34"/>
  <c r="E68" i="34"/>
  <c r="D68" i="34"/>
  <c r="H65" i="34"/>
  <c r="G65" i="34"/>
  <c r="F65" i="34"/>
  <c r="E65" i="34"/>
  <c r="D65" i="34"/>
  <c r="H64" i="34"/>
  <c r="G64" i="34"/>
  <c r="F64" i="34"/>
  <c r="E64" i="34"/>
  <c r="D64" i="34"/>
  <c r="F61" i="34"/>
  <c r="E61" i="34"/>
  <c r="D61" i="34"/>
  <c r="I61" i="34" s="1"/>
  <c r="L58" i="34" s="1"/>
  <c r="F60" i="34"/>
  <c r="E60" i="34"/>
  <c r="I60" i="34" s="1"/>
  <c r="D60" i="34"/>
  <c r="E57" i="34"/>
  <c r="D57" i="34"/>
  <c r="H52" i="34"/>
  <c r="G52" i="34"/>
  <c r="F52" i="34"/>
  <c r="E52" i="34"/>
  <c r="D52" i="34"/>
  <c r="H51" i="34"/>
  <c r="G51" i="34"/>
  <c r="F51" i="34"/>
  <c r="E51" i="34"/>
  <c r="D51" i="34"/>
  <c r="A50" i="34"/>
  <c r="H48" i="34"/>
  <c r="G48" i="34"/>
  <c r="F48" i="34"/>
  <c r="E48" i="34"/>
  <c r="D48" i="34"/>
  <c r="H47" i="34"/>
  <c r="G47" i="34"/>
  <c r="F47" i="34"/>
  <c r="E47" i="34"/>
  <c r="D47" i="34"/>
  <c r="H43" i="34"/>
  <c r="G43" i="34"/>
  <c r="F43" i="34"/>
  <c r="E43" i="34"/>
  <c r="D43" i="34"/>
  <c r="H42" i="34"/>
  <c r="G42" i="34"/>
  <c r="F42" i="34"/>
  <c r="E42" i="34"/>
  <c r="D42" i="34"/>
  <c r="I42" i="34" s="1"/>
  <c r="H39" i="34"/>
  <c r="G39" i="34"/>
  <c r="F39" i="34"/>
  <c r="E39" i="34"/>
  <c r="D39" i="34"/>
  <c r="H38" i="34"/>
  <c r="G38" i="34"/>
  <c r="F38" i="34"/>
  <c r="E38" i="34"/>
  <c r="D38" i="34"/>
  <c r="H30" i="34"/>
  <c r="G30" i="34"/>
  <c r="F30" i="34"/>
  <c r="E30" i="34"/>
  <c r="D30" i="34"/>
  <c r="H29" i="34"/>
  <c r="G29" i="34"/>
  <c r="F29" i="34"/>
  <c r="E29" i="34"/>
  <c r="D29" i="34"/>
  <c r="I29" i="34" s="1"/>
  <c r="H26" i="34"/>
  <c r="G26" i="34"/>
  <c r="F26" i="34"/>
  <c r="E26" i="34"/>
  <c r="D26" i="34"/>
  <c r="H25" i="34"/>
  <c r="G25" i="34"/>
  <c r="F25" i="34"/>
  <c r="E25" i="34"/>
  <c r="D25" i="34"/>
  <c r="H21" i="34"/>
  <c r="G21" i="34"/>
  <c r="F21" i="34"/>
  <c r="E21" i="34"/>
  <c r="D21" i="34"/>
  <c r="H20" i="34"/>
  <c r="G20" i="34"/>
  <c r="F20" i="34"/>
  <c r="E20" i="34"/>
  <c r="D20" i="34"/>
  <c r="I20" i="34" s="1"/>
  <c r="H17" i="34"/>
  <c r="G17" i="34"/>
  <c r="F17" i="34"/>
  <c r="E17" i="34"/>
  <c r="D17" i="34"/>
  <c r="H16" i="34"/>
  <c r="G16" i="34"/>
  <c r="F16" i="34"/>
  <c r="E16" i="34"/>
  <c r="D16" i="34"/>
  <c r="H13" i="34"/>
  <c r="G13" i="34"/>
  <c r="F13" i="34"/>
  <c r="E13" i="34"/>
  <c r="D13" i="34"/>
  <c r="H12" i="34"/>
  <c r="G12" i="34"/>
  <c r="F12" i="34"/>
  <c r="E12" i="34"/>
  <c r="D12" i="34"/>
  <c r="I12" i="34" s="1"/>
  <c r="P10" i="34"/>
  <c r="N10" i="34"/>
  <c r="U10" i="34" s="1"/>
  <c r="L9" i="34"/>
  <c r="R8" i="34"/>
  <c r="Q8" i="34"/>
  <c r="P8" i="34"/>
  <c r="N8" i="34"/>
  <c r="L8" i="34"/>
  <c r="L7" i="34" s="1"/>
  <c r="L5" i="34"/>
  <c r="H184" i="33"/>
  <c r="G184" i="33"/>
  <c r="F184" i="33"/>
  <c r="E184" i="33"/>
  <c r="D184" i="33"/>
  <c r="H183" i="33"/>
  <c r="G183" i="33"/>
  <c r="F183" i="33"/>
  <c r="E183" i="33"/>
  <c r="D183" i="33"/>
  <c r="H180" i="33"/>
  <c r="G180" i="33"/>
  <c r="F180" i="33"/>
  <c r="E180" i="33"/>
  <c r="D180" i="33"/>
  <c r="I180" i="33" s="1"/>
  <c r="H179" i="33"/>
  <c r="G179" i="33"/>
  <c r="F179" i="33"/>
  <c r="E179" i="33"/>
  <c r="D179" i="33"/>
  <c r="H176" i="33"/>
  <c r="G176" i="33"/>
  <c r="F176" i="33"/>
  <c r="E176" i="33"/>
  <c r="D176" i="33"/>
  <c r="H175" i="33"/>
  <c r="G175" i="33"/>
  <c r="F175" i="33"/>
  <c r="E175" i="33"/>
  <c r="D175" i="33"/>
  <c r="P173" i="33"/>
  <c r="N173" i="33"/>
  <c r="H168" i="33"/>
  <c r="G168" i="33"/>
  <c r="F168" i="33"/>
  <c r="E168" i="33"/>
  <c r="D168" i="33"/>
  <c r="H167" i="33"/>
  <c r="G167" i="33"/>
  <c r="F167" i="33"/>
  <c r="E167" i="33"/>
  <c r="D167" i="33"/>
  <c r="H164" i="33"/>
  <c r="G164" i="33"/>
  <c r="F164" i="33"/>
  <c r="E164" i="33"/>
  <c r="D164" i="33"/>
  <c r="I164" i="33" s="1"/>
  <c r="H163" i="33"/>
  <c r="G163" i="33"/>
  <c r="F163" i="33"/>
  <c r="E163" i="33"/>
  <c r="I163" i="33" s="1"/>
  <c r="D163" i="33"/>
  <c r="H160" i="33"/>
  <c r="G160" i="33"/>
  <c r="F160" i="33"/>
  <c r="E160" i="33"/>
  <c r="D160" i="33"/>
  <c r="H159" i="33"/>
  <c r="G159" i="33"/>
  <c r="F159" i="33"/>
  <c r="E159" i="33"/>
  <c r="D159" i="33"/>
  <c r="P154" i="33"/>
  <c r="N154" i="33"/>
  <c r="L153" i="33"/>
  <c r="H149" i="33"/>
  <c r="G149" i="33"/>
  <c r="F149" i="33"/>
  <c r="E149" i="33"/>
  <c r="D149" i="33"/>
  <c r="I149" i="33" s="1"/>
  <c r="P147" i="33"/>
  <c r="N147" i="33"/>
  <c r="K147" i="33"/>
  <c r="H144" i="33"/>
  <c r="G144" i="33"/>
  <c r="F144" i="33"/>
  <c r="E144" i="33"/>
  <c r="D144" i="33"/>
  <c r="H143" i="33"/>
  <c r="G143" i="33"/>
  <c r="F143" i="33"/>
  <c r="E143" i="33"/>
  <c r="D143" i="33"/>
  <c r="I143" i="33" s="1"/>
  <c r="H140" i="33"/>
  <c r="G140" i="33"/>
  <c r="F140" i="33"/>
  <c r="E140" i="33"/>
  <c r="D140" i="33"/>
  <c r="H139" i="33"/>
  <c r="G139" i="33"/>
  <c r="F139" i="33"/>
  <c r="E139" i="33"/>
  <c r="D139" i="33"/>
  <c r="P137" i="33"/>
  <c r="N137" i="33"/>
  <c r="U137" i="33" s="1"/>
  <c r="P135" i="33"/>
  <c r="N135" i="33"/>
  <c r="U135" i="33" s="1"/>
  <c r="L135" i="33"/>
  <c r="K135" i="33"/>
  <c r="H130" i="33"/>
  <c r="G130" i="33"/>
  <c r="F130" i="33"/>
  <c r="E130" i="33"/>
  <c r="D130" i="33"/>
  <c r="H129" i="33"/>
  <c r="G129" i="33"/>
  <c r="F129" i="33"/>
  <c r="E129" i="33"/>
  <c r="D129" i="33"/>
  <c r="H126" i="33"/>
  <c r="G126" i="33"/>
  <c r="F126" i="33"/>
  <c r="E126" i="33"/>
  <c r="D126" i="33"/>
  <c r="I126" i="33" s="1"/>
  <c r="H125" i="33"/>
  <c r="G125" i="33"/>
  <c r="F125" i="33"/>
  <c r="E125" i="33"/>
  <c r="D125" i="33"/>
  <c r="H121" i="33"/>
  <c r="G121" i="33"/>
  <c r="F121" i="33"/>
  <c r="E121" i="33"/>
  <c r="D121" i="33"/>
  <c r="H120" i="33"/>
  <c r="G120" i="33"/>
  <c r="F120" i="33"/>
  <c r="E120" i="33"/>
  <c r="D120" i="33"/>
  <c r="H117" i="33"/>
  <c r="G117" i="33"/>
  <c r="F117" i="33"/>
  <c r="E117" i="33"/>
  <c r="D117" i="33"/>
  <c r="H116" i="33"/>
  <c r="G116" i="33"/>
  <c r="F116" i="33"/>
  <c r="E116" i="33"/>
  <c r="D116" i="33"/>
  <c r="T111" i="33"/>
  <c r="H107" i="33"/>
  <c r="G107" i="33"/>
  <c r="F107" i="33"/>
  <c r="E107" i="33"/>
  <c r="D107" i="33"/>
  <c r="H106" i="33"/>
  <c r="G106" i="33"/>
  <c r="F106" i="33"/>
  <c r="E106" i="33"/>
  <c r="D106" i="33"/>
  <c r="I106" i="33" s="1"/>
  <c r="H103" i="33"/>
  <c r="G103" i="33"/>
  <c r="F103" i="33"/>
  <c r="E103" i="33"/>
  <c r="D103" i="33"/>
  <c r="H102" i="33"/>
  <c r="G102" i="33"/>
  <c r="F102" i="33"/>
  <c r="E102" i="33"/>
  <c r="D102" i="33"/>
  <c r="H99" i="33"/>
  <c r="G99" i="33"/>
  <c r="F99" i="33"/>
  <c r="E99" i="33"/>
  <c r="D99" i="33"/>
  <c r="H98" i="33"/>
  <c r="G98" i="33"/>
  <c r="F98" i="33"/>
  <c r="E98" i="33"/>
  <c r="D98" i="33"/>
  <c r="I98" i="33" s="1"/>
  <c r="K94" i="33"/>
  <c r="H91" i="33"/>
  <c r="G91" i="33"/>
  <c r="F91" i="33"/>
  <c r="E91" i="33"/>
  <c r="D91" i="33"/>
  <c r="H90" i="33"/>
  <c r="G90" i="33"/>
  <c r="F90" i="33"/>
  <c r="E90" i="33"/>
  <c r="D90" i="33"/>
  <c r="H87" i="33"/>
  <c r="G87" i="33"/>
  <c r="F87" i="33"/>
  <c r="E87" i="33"/>
  <c r="D87" i="33"/>
  <c r="I87" i="33" s="1"/>
  <c r="H86" i="33"/>
  <c r="G86" i="33"/>
  <c r="F86" i="33"/>
  <c r="E86" i="33"/>
  <c r="D86" i="33"/>
  <c r="H83" i="33"/>
  <c r="G83" i="33"/>
  <c r="F83" i="33"/>
  <c r="E83" i="33"/>
  <c r="D83" i="33"/>
  <c r="H82" i="33"/>
  <c r="G82" i="33"/>
  <c r="F82" i="33"/>
  <c r="E82" i="33"/>
  <c r="D82" i="33"/>
  <c r="S80" i="33"/>
  <c r="R80" i="33"/>
  <c r="Q80" i="33"/>
  <c r="P80" i="33"/>
  <c r="L70" i="33"/>
  <c r="M70" i="33" s="1"/>
  <c r="H69" i="33"/>
  <c r="G69" i="33"/>
  <c r="F69" i="33"/>
  <c r="E69" i="33"/>
  <c r="D69" i="33"/>
  <c r="H68" i="33"/>
  <c r="G68" i="33"/>
  <c r="F68" i="33"/>
  <c r="E68" i="33"/>
  <c r="D68" i="33"/>
  <c r="H65" i="33"/>
  <c r="G65" i="33"/>
  <c r="F65" i="33"/>
  <c r="E65" i="33"/>
  <c r="D65" i="33"/>
  <c r="H64" i="33"/>
  <c r="G64" i="33"/>
  <c r="F64" i="33"/>
  <c r="E64" i="33"/>
  <c r="D64" i="33"/>
  <c r="I64" i="33" s="1"/>
  <c r="F61" i="33"/>
  <c r="E61" i="33"/>
  <c r="D61" i="33"/>
  <c r="F60" i="33"/>
  <c r="E60" i="33"/>
  <c r="D60" i="33"/>
  <c r="E57" i="33"/>
  <c r="D57" i="33"/>
  <c r="H52" i="33"/>
  <c r="G52" i="33"/>
  <c r="F52" i="33"/>
  <c r="E52" i="33"/>
  <c r="D52" i="33"/>
  <c r="H51" i="33"/>
  <c r="G51" i="33"/>
  <c r="F51" i="33"/>
  <c r="E51" i="33"/>
  <c r="D51" i="33"/>
  <c r="A50" i="33"/>
  <c r="H48" i="33"/>
  <c r="G48" i="33"/>
  <c r="F48" i="33"/>
  <c r="E48" i="33"/>
  <c r="D48" i="33"/>
  <c r="I48" i="33" s="1"/>
  <c r="H47" i="33"/>
  <c r="G47" i="33"/>
  <c r="F47" i="33"/>
  <c r="E47" i="33"/>
  <c r="D47" i="33"/>
  <c r="H43" i="33"/>
  <c r="G43" i="33"/>
  <c r="F43" i="33"/>
  <c r="E43" i="33"/>
  <c r="D43" i="33"/>
  <c r="H42" i="33"/>
  <c r="G42" i="33"/>
  <c r="F42" i="33"/>
  <c r="E42" i="33"/>
  <c r="D42" i="33"/>
  <c r="H39" i="33"/>
  <c r="G39" i="33"/>
  <c r="F39" i="33"/>
  <c r="E39" i="33"/>
  <c r="D39" i="33"/>
  <c r="I39" i="33" s="1"/>
  <c r="H38" i="33"/>
  <c r="G38" i="33"/>
  <c r="F38" i="33"/>
  <c r="E38" i="33"/>
  <c r="D38" i="33"/>
  <c r="H30" i="33"/>
  <c r="G30" i="33"/>
  <c r="F30" i="33"/>
  <c r="E30" i="33"/>
  <c r="D30" i="33"/>
  <c r="H29" i="33"/>
  <c r="G29" i="33"/>
  <c r="F29" i="33"/>
  <c r="E29" i="33"/>
  <c r="D29" i="33"/>
  <c r="H26" i="33"/>
  <c r="G26" i="33"/>
  <c r="F26" i="33"/>
  <c r="E26" i="33"/>
  <c r="D26" i="33"/>
  <c r="I26" i="33" s="1"/>
  <c r="H25" i="33"/>
  <c r="G25" i="33"/>
  <c r="F25" i="33"/>
  <c r="E25" i="33"/>
  <c r="D25" i="33"/>
  <c r="H21" i="33"/>
  <c r="G21" i="33"/>
  <c r="F21" i="33"/>
  <c r="E21" i="33"/>
  <c r="D21" i="33"/>
  <c r="H20" i="33"/>
  <c r="G20" i="33"/>
  <c r="F20" i="33"/>
  <c r="E20" i="33"/>
  <c r="D20" i="33"/>
  <c r="H17" i="33"/>
  <c r="G17" i="33"/>
  <c r="F17" i="33"/>
  <c r="E17" i="33"/>
  <c r="D17" i="33"/>
  <c r="I17" i="33" s="1"/>
  <c r="H16" i="33"/>
  <c r="G16" i="33"/>
  <c r="F16" i="33"/>
  <c r="E16" i="33"/>
  <c r="D16" i="33"/>
  <c r="H13" i="33"/>
  <c r="G13" i="33"/>
  <c r="F13" i="33"/>
  <c r="E13" i="33"/>
  <c r="D13" i="33"/>
  <c r="H12" i="33"/>
  <c r="G12" i="33"/>
  <c r="F12" i="33"/>
  <c r="E12" i="33"/>
  <c r="D12" i="33"/>
  <c r="P10" i="33"/>
  <c r="N10" i="33"/>
  <c r="L9" i="33"/>
  <c r="R8" i="33"/>
  <c r="Q8" i="33"/>
  <c r="P8" i="33"/>
  <c r="N8" i="33"/>
  <c r="L8" i="33"/>
  <c r="L5" i="33"/>
  <c r="H184" i="32"/>
  <c r="G184" i="32"/>
  <c r="F184" i="32"/>
  <c r="E184" i="32"/>
  <c r="D184" i="32"/>
  <c r="H183" i="32"/>
  <c r="G183" i="32"/>
  <c r="F183" i="32"/>
  <c r="E183" i="32"/>
  <c r="D183" i="32"/>
  <c r="H180" i="32"/>
  <c r="G180" i="32"/>
  <c r="F180" i="32"/>
  <c r="E180" i="32"/>
  <c r="D180" i="32"/>
  <c r="H179" i="32"/>
  <c r="G179" i="32"/>
  <c r="F179" i="32"/>
  <c r="E179" i="32"/>
  <c r="D179" i="32"/>
  <c r="H176" i="32"/>
  <c r="G176" i="32"/>
  <c r="F176" i="32"/>
  <c r="E176" i="32"/>
  <c r="D176" i="32"/>
  <c r="H175" i="32"/>
  <c r="G175" i="32"/>
  <c r="F175" i="32"/>
  <c r="E175" i="32"/>
  <c r="D175" i="32"/>
  <c r="P173" i="32"/>
  <c r="N173" i="32"/>
  <c r="U173" i="32" s="1"/>
  <c r="H168" i="32"/>
  <c r="G168" i="32"/>
  <c r="F168" i="32"/>
  <c r="E168" i="32"/>
  <c r="D168" i="32"/>
  <c r="H167" i="32"/>
  <c r="G167" i="32"/>
  <c r="F167" i="32"/>
  <c r="E167" i="32"/>
  <c r="D167" i="32"/>
  <c r="H164" i="32"/>
  <c r="G164" i="32"/>
  <c r="F164" i="32"/>
  <c r="E164" i="32"/>
  <c r="D164" i="32"/>
  <c r="H163" i="32"/>
  <c r="G163" i="32"/>
  <c r="F163" i="32"/>
  <c r="E163" i="32"/>
  <c r="D163" i="32"/>
  <c r="I163" i="32" s="1"/>
  <c r="H160" i="32"/>
  <c r="G160" i="32"/>
  <c r="F160" i="32"/>
  <c r="E160" i="32"/>
  <c r="D160" i="32"/>
  <c r="H159" i="32"/>
  <c r="G159" i="32"/>
  <c r="F159" i="32"/>
  <c r="E159" i="32"/>
  <c r="D159" i="32"/>
  <c r="P154" i="32"/>
  <c r="U154" i="32" s="1"/>
  <c r="N154" i="32"/>
  <c r="L153" i="32"/>
  <c r="H149" i="32"/>
  <c r="G149" i="32"/>
  <c r="F149" i="32"/>
  <c r="E149" i="32"/>
  <c r="D149" i="32"/>
  <c r="I149" i="32" s="1"/>
  <c r="P147" i="32"/>
  <c r="N147" i="32"/>
  <c r="K147" i="32"/>
  <c r="H144" i="32"/>
  <c r="G144" i="32"/>
  <c r="F144" i="32"/>
  <c r="E144" i="32"/>
  <c r="D144" i="32"/>
  <c r="H143" i="32"/>
  <c r="G143" i="32"/>
  <c r="F143" i="32"/>
  <c r="E143" i="32"/>
  <c r="D143" i="32"/>
  <c r="I143" i="32" s="1"/>
  <c r="H140" i="32"/>
  <c r="G140" i="32"/>
  <c r="F140" i="32"/>
  <c r="E140" i="32"/>
  <c r="I140" i="32" s="1"/>
  <c r="D140" i="32"/>
  <c r="H139" i="32"/>
  <c r="G139" i="32"/>
  <c r="F139" i="32"/>
  <c r="E139" i="32"/>
  <c r="D139" i="32"/>
  <c r="P137" i="32"/>
  <c r="N137" i="32"/>
  <c r="U137" i="32" s="1"/>
  <c r="P135" i="32"/>
  <c r="N135" i="32"/>
  <c r="U135" i="32" s="1"/>
  <c r="L135" i="32"/>
  <c r="K135" i="32"/>
  <c r="H130" i="32"/>
  <c r="G130" i="32"/>
  <c r="F130" i="32"/>
  <c r="E130" i="32"/>
  <c r="D130" i="32"/>
  <c r="H129" i="32"/>
  <c r="G129" i="32"/>
  <c r="F129" i="32"/>
  <c r="E129" i="32"/>
  <c r="D129" i="32"/>
  <c r="H126" i="32"/>
  <c r="G126" i="32"/>
  <c r="F126" i="32"/>
  <c r="E126" i="32"/>
  <c r="D126" i="32"/>
  <c r="H125" i="32"/>
  <c r="G125" i="32"/>
  <c r="F125" i="32"/>
  <c r="E125" i="32"/>
  <c r="D125" i="32"/>
  <c r="I125" i="32" s="1"/>
  <c r="H121" i="32"/>
  <c r="G121" i="32"/>
  <c r="F121" i="32"/>
  <c r="E121" i="32"/>
  <c r="I121" i="32" s="1"/>
  <c r="D121" i="32"/>
  <c r="H120" i="32"/>
  <c r="G120" i="32"/>
  <c r="F120" i="32"/>
  <c r="E120" i="32"/>
  <c r="D120" i="32"/>
  <c r="H117" i="32"/>
  <c r="G117" i="32"/>
  <c r="F117" i="32"/>
  <c r="E117" i="32"/>
  <c r="D117" i="32"/>
  <c r="H116" i="32"/>
  <c r="G116" i="32"/>
  <c r="F116" i="32"/>
  <c r="E116" i="32"/>
  <c r="D116" i="32"/>
  <c r="I116" i="32" s="1"/>
  <c r="T111" i="32"/>
  <c r="H107" i="32"/>
  <c r="G107" i="32"/>
  <c r="F107" i="32"/>
  <c r="E107" i="32"/>
  <c r="D107" i="32"/>
  <c r="H106" i="32"/>
  <c r="G106" i="32"/>
  <c r="F106" i="32"/>
  <c r="E106" i="32"/>
  <c r="D106" i="32"/>
  <c r="H103" i="32"/>
  <c r="G103" i="32"/>
  <c r="F103" i="32"/>
  <c r="E103" i="32"/>
  <c r="D103" i="32"/>
  <c r="I103" i="32" s="1"/>
  <c r="H102" i="32"/>
  <c r="G102" i="32"/>
  <c r="F102" i="32"/>
  <c r="E102" i="32"/>
  <c r="D102" i="32"/>
  <c r="H99" i="32"/>
  <c r="G99" i="32"/>
  <c r="F99" i="32"/>
  <c r="E99" i="32"/>
  <c r="D99" i="32"/>
  <c r="H98" i="32"/>
  <c r="G98" i="32"/>
  <c r="F98" i="32"/>
  <c r="E98" i="32"/>
  <c r="D98" i="32"/>
  <c r="K94" i="32"/>
  <c r="H91" i="32"/>
  <c r="G91" i="32"/>
  <c r="F91" i="32"/>
  <c r="E91" i="32"/>
  <c r="I91" i="32" s="1"/>
  <c r="D91" i="32"/>
  <c r="H90" i="32"/>
  <c r="G90" i="32"/>
  <c r="F90" i="32"/>
  <c r="E90" i="32"/>
  <c r="D90" i="32"/>
  <c r="H87" i="32"/>
  <c r="G87" i="32"/>
  <c r="F87" i="32"/>
  <c r="E87" i="32"/>
  <c r="D87" i="32"/>
  <c r="I87" i="32" s="1"/>
  <c r="H86" i="32"/>
  <c r="G86" i="32"/>
  <c r="F86" i="32"/>
  <c r="E86" i="32"/>
  <c r="D86" i="32"/>
  <c r="H83" i="32"/>
  <c r="G83" i="32"/>
  <c r="F83" i="32"/>
  <c r="E83" i="32"/>
  <c r="D83" i="32"/>
  <c r="H82" i="32"/>
  <c r="G82" i="32"/>
  <c r="F82" i="32"/>
  <c r="E82" i="32"/>
  <c r="D82" i="32"/>
  <c r="S80" i="32"/>
  <c r="R80" i="32"/>
  <c r="Q80" i="32"/>
  <c r="P80" i="32"/>
  <c r="L70" i="32"/>
  <c r="M70" i="32" s="1"/>
  <c r="H69" i="32"/>
  <c r="G69" i="32"/>
  <c r="F69" i="32"/>
  <c r="E69" i="32"/>
  <c r="D69" i="32"/>
  <c r="H68" i="32"/>
  <c r="G68" i="32"/>
  <c r="F68" i="32"/>
  <c r="E68" i="32"/>
  <c r="D68" i="32"/>
  <c r="H65" i="32"/>
  <c r="G65" i="32"/>
  <c r="F65" i="32"/>
  <c r="E65" i="32"/>
  <c r="D65" i="32"/>
  <c r="H64" i="32"/>
  <c r="G64" i="32"/>
  <c r="F64" i="32"/>
  <c r="E64" i="32"/>
  <c r="D64" i="32"/>
  <c r="I64" i="32" s="1"/>
  <c r="F61" i="32"/>
  <c r="E61" i="32"/>
  <c r="D61" i="32"/>
  <c r="F60" i="32"/>
  <c r="E60" i="32"/>
  <c r="D60" i="32"/>
  <c r="E57" i="32"/>
  <c r="D57" i="32"/>
  <c r="H52" i="32"/>
  <c r="G52" i="32"/>
  <c r="F52" i="32"/>
  <c r="E52" i="32"/>
  <c r="D52" i="32"/>
  <c r="H51" i="32"/>
  <c r="G51" i="32"/>
  <c r="F51" i="32"/>
  <c r="E51" i="32"/>
  <c r="D51" i="32"/>
  <c r="A50" i="32"/>
  <c r="H48" i="32"/>
  <c r="G48" i="32"/>
  <c r="F48" i="32"/>
  <c r="E48" i="32"/>
  <c r="D48" i="32"/>
  <c r="I48" i="32" s="1"/>
  <c r="H47" i="32"/>
  <c r="G47" i="32"/>
  <c r="F47" i="32"/>
  <c r="E47" i="32"/>
  <c r="D47" i="32"/>
  <c r="H43" i="32"/>
  <c r="G43" i="32"/>
  <c r="F43" i="32"/>
  <c r="E43" i="32"/>
  <c r="D43" i="32"/>
  <c r="H42" i="32"/>
  <c r="G42" i="32"/>
  <c r="F42" i="32"/>
  <c r="E42" i="32"/>
  <c r="D42" i="32"/>
  <c r="H39" i="32"/>
  <c r="G39" i="32"/>
  <c r="F39" i="32"/>
  <c r="E39" i="32"/>
  <c r="D39" i="32"/>
  <c r="H38" i="32"/>
  <c r="G38" i="32"/>
  <c r="F38" i="32"/>
  <c r="E38" i="32"/>
  <c r="D38" i="32"/>
  <c r="H30" i="32"/>
  <c r="G30" i="32"/>
  <c r="F30" i="32"/>
  <c r="E30" i="32"/>
  <c r="D30" i="32"/>
  <c r="H29" i="32"/>
  <c r="G29" i="32"/>
  <c r="F29" i="32"/>
  <c r="E29" i="32"/>
  <c r="D29" i="32"/>
  <c r="H26" i="32"/>
  <c r="G26" i="32"/>
  <c r="F26" i="32"/>
  <c r="E26" i="32"/>
  <c r="D26" i="32"/>
  <c r="H25" i="32"/>
  <c r="G25" i="32"/>
  <c r="F25" i="32"/>
  <c r="E25" i="32"/>
  <c r="D25" i="32"/>
  <c r="H21" i="32"/>
  <c r="G21" i="32"/>
  <c r="F21" i="32"/>
  <c r="E21" i="32"/>
  <c r="D21" i="32"/>
  <c r="H20" i="32"/>
  <c r="G20" i="32"/>
  <c r="F20" i="32"/>
  <c r="E20" i="32"/>
  <c r="D20" i="32"/>
  <c r="H17" i="32"/>
  <c r="G17" i="32"/>
  <c r="F17" i="32"/>
  <c r="E17" i="32"/>
  <c r="D17" i="32"/>
  <c r="I17" i="32" s="1"/>
  <c r="H16" i="32"/>
  <c r="G16" i="32"/>
  <c r="F16" i="32"/>
  <c r="E16" i="32"/>
  <c r="I16" i="32" s="1"/>
  <c r="D16" i="32"/>
  <c r="H13" i="32"/>
  <c r="G13" i="32"/>
  <c r="F13" i="32"/>
  <c r="E13" i="32"/>
  <c r="D13" i="32"/>
  <c r="H12" i="32"/>
  <c r="G12" i="32"/>
  <c r="F12" i="32"/>
  <c r="E12" i="32"/>
  <c r="D12" i="32"/>
  <c r="U10" i="32"/>
  <c r="P10" i="32"/>
  <c r="N10" i="32"/>
  <c r="L9" i="32"/>
  <c r="R8" i="32"/>
  <c r="Q8" i="32"/>
  <c r="P8" i="32"/>
  <c r="N8" i="32"/>
  <c r="L8" i="32"/>
  <c r="L7" i="32" s="1"/>
  <c r="L5" i="32"/>
  <c r="H184" i="31"/>
  <c r="G184" i="31"/>
  <c r="F184" i="31"/>
  <c r="E184" i="31"/>
  <c r="D184" i="31"/>
  <c r="H183" i="31"/>
  <c r="G183" i="31"/>
  <c r="F183" i="31"/>
  <c r="E183" i="31"/>
  <c r="D183" i="31"/>
  <c r="H180" i="31"/>
  <c r="G180" i="31"/>
  <c r="F180" i="31"/>
  <c r="E180" i="31"/>
  <c r="D180" i="31"/>
  <c r="H179" i="31"/>
  <c r="G179" i="31"/>
  <c r="F179" i="31"/>
  <c r="E179" i="31"/>
  <c r="D179" i="31"/>
  <c r="H176" i="31"/>
  <c r="G176" i="31"/>
  <c r="F176" i="31"/>
  <c r="E176" i="31"/>
  <c r="D176" i="31"/>
  <c r="H175" i="31"/>
  <c r="G175" i="31"/>
  <c r="F175" i="31"/>
  <c r="E175" i="31"/>
  <c r="D175" i="31"/>
  <c r="U173" i="31"/>
  <c r="P173" i="31"/>
  <c r="N173" i="31"/>
  <c r="H168" i="31"/>
  <c r="G168" i="31"/>
  <c r="F168" i="31"/>
  <c r="E168" i="31"/>
  <c r="D168" i="31"/>
  <c r="H167" i="31"/>
  <c r="G167" i="31"/>
  <c r="F167" i="31"/>
  <c r="E167" i="31"/>
  <c r="D167" i="31"/>
  <c r="H164" i="31"/>
  <c r="G164" i="31"/>
  <c r="F164" i="31"/>
  <c r="E164" i="31"/>
  <c r="I164" i="31" s="1"/>
  <c r="D164" i="31"/>
  <c r="H163" i="31"/>
  <c r="G163" i="31"/>
  <c r="F163" i="31"/>
  <c r="E163" i="31"/>
  <c r="D163" i="31"/>
  <c r="H160" i="31"/>
  <c r="G160" i="31"/>
  <c r="F160" i="31"/>
  <c r="E160" i="31"/>
  <c r="D160" i="31"/>
  <c r="H159" i="31"/>
  <c r="G159" i="31"/>
  <c r="F159" i="31"/>
  <c r="E159" i="31"/>
  <c r="D159" i="31"/>
  <c r="I159" i="31" s="1"/>
  <c r="P154" i="31"/>
  <c r="N154" i="31"/>
  <c r="U154" i="31" s="1"/>
  <c r="L153" i="31"/>
  <c r="I149" i="31"/>
  <c r="H149" i="31"/>
  <c r="G149" i="31"/>
  <c r="F149" i="31"/>
  <c r="E149" i="31"/>
  <c r="D149" i="31"/>
  <c r="P147" i="31"/>
  <c r="N147" i="31"/>
  <c r="K147" i="31"/>
  <c r="H144" i="31"/>
  <c r="G144" i="31"/>
  <c r="F144" i="31"/>
  <c r="E144" i="31"/>
  <c r="D144" i="31"/>
  <c r="H143" i="31"/>
  <c r="G143" i="31"/>
  <c r="F143" i="31"/>
  <c r="E143" i="31"/>
  <c r="D143" i="31"/>
  <c r="H140" i="31"/>
  <c r="G140" i="31"/>
  <c r="F140" i="31"/>
  <c r="E140" i="31"/>
  <c r="D140" i="31"/>
  <c r="H139" i="31"/>
  <c r="G139" i="31"/>
  <c r="F139" i="31"/>
  <c r="E139" i="31"/>
  <c r="D139" i="31"/>
  <c r="I139" i="31" s="1"/>
  <c r="P137" i="31"/>
  <c r="N137" i="31"/>
  <c r="U137" i="31" s="1"/>
  <c r="P135" i="31"/>
  <c r="N135" i="31"/>
  <c r="L135" i="31"/>
  <c r="K135" i="31"/>
  <c r="H130" i="31"/>
  <c r="G130" i="31"/>
  <c r="F130" i="31"/>
  <c r="E130" i="31"/>
  <c r="D130" i="31"/>
  <c r="H129" i="31"/>
  <c r="G129" i="31"/>
  <c r="F129" i="31"/>
  <c r="E129" i="31"/>
  <c r="D129" i="31"/>
  <c r="I129" i="31" s="1"/>
  <c r="H126" i="31"/>
  <c r="G126" i="31"/>
  <c r="F126" i="31"/>
  <c r="E126" i="31"/>
  <c r="D126" i="31"/>
  <c r="H125" i="31"/>
  <c r="G125" i="31"/>
  <c r="F125" i="31"/>
  <c r="E125" i="31"/>
  <c r="D125" i="31"/>
  <c r="H121" i="31"/>
  <c r="G121" i="31"/>
  <c r="F121" i="31"/>
  <c r="E121" i="31"/>
  <c r="D121" i="31"/>
  <c r="H120" i="31"/>
  <c r="G120" i="31"/>
  <c r="F120" i="31"/>
  <c r="E120" i="31"/>
  <c r="D120" i="31"/>
  <c r="I120" i="31" s="1"/>
  <c r="H117" i="31"/>
  <c r="G117" i="31"/>
  <c r="F117" i="31"/>
  <c r="E117" i="31"/>
  <c r="D117" i="31"/>
  <c r="H116" i="31"/>
  <c r="G116" i="31"/>
  <c r="F116" i="31"/>
  <c r="E116" i="31"/>
  <c r="D116" i="31"/>
  <c r="T111" i="31"/>
  <c r="H107" i="31"/>
  <c r="G107" i="31"/>
  <c r="F107" i="31"/>
  <c r="E107" i="31"/>
  <c r="D107" i="31"/>
  <c r="H106" i="31"/>
  <c r="G106" i="31"/>
  <c r="F106" i="31"/>
  <c r="E106" i="31"/>
  <c r="D106" i="31"/>
  <c r="H103" i="31"/>
  <c r="G103" i="31"/>
  <c r="F103" i="31"/>
  <c r="E103" i="31"/>
  <c r="D103" i="31"/>
  <c r="H102" i="31"/>
  <c r="G102" i="31"/>
  <c r="F102" i="31"/>
  <c r="E102" i="31"/>
  <c r="D102" i="31"/>
  <c r="H99" i="31"/>
  <c r="G99" i="31"/>
  <c r="F99" i="31"/>
  <c r="E99" i="31"/>
  <c r="D99" i="31"/>
  <c r="H98" i="31"/>
  <c r="G98" i="31"/>
  <c r="F98" i="31"/>
  <c r="E98" i="31"/>
  <c r="D98" i="31"/>
  <c r="K94" i="31"/>
  <c r="H91" i="31"/>
  <c r="G91" i="31"/>
  <c r="F91" i="31"/>
  <c r="E91" i="31"/>
  <c r="D91" i="31"/>
  <c r="H90" i="31"/>
  <c r="G90" i="31"/>
  <c r="F90" i="31"/>
  <c r="E90" i="31"/>
  <c r="D90" i="31"/>
  <c r="I90" i="31" s="1"/>
  <c r="H87" i="31"/>
  <c r="G87" i="31"/>
  <c r="F87" i="31"/>
  <c r="E87" i="31"/>
  <c r="I87" i="31" s="1"/>
  <c r="D87" i="31"/>
  <c r="H86" i="31"/>
  <c r="G86" i="31"/>
  <c r="F86" i="31"/>
  <c r="E86" i="31"/>
  <c r="D86" i="31"/>
  <c r="H83" i="31"/>
  <c r="G83" i="31"/>
  <c r="F83" i="31"/>
  <c r="E83" i="31"/>
  <c r="D83" i="31"/>
  <c r="H82" i="31"/>
  <c r="G82" i="31"/>
  <c r="F82" i="31"/>
  <c r="E82" i="31"/>
  <c r="D82" i="31"/>
  <c r="S80" i="31"/>
  <c r="R80" i="31"/>
  <c r="Q80" i="31"/>
  <c r="P80" i="31"/>
  <c r="L70" i="31"/>
  <c r="M70" i="31" s="1"/>
  <c r="H69" i="31"/>
  <c r="G69" i="31"/>
  <c r="F69" i="31"/>
  <c r="E69" i="31"/>
  <c r="D69" i="31"/>
  <c r="H68" i="31"/>
  <c r="G68" i="31"/>
  <c r="F68" i="31"/>
  <c r="E68" i="31"/>
  <c r="D68" i="31"/>
  <c r="I68" i="31" s="1"/>
  <c r="H65" i="31"/>
  <c r="G65" i="31"/>
  <c r="F65" i="31"/>
  <c r="E65" i="31"/>
  <c r="D65" i="31"/>
  <c r="H64" i="31"/>
  <c r="G64" i="31"/>
  <c r="F64" i="31"/>
  <c r="E64" i="31"/>
  <c r="D64" i="31"/>
  <c r="F61" i="31"/>
  <c r="E61" i="31"/>
  <c r="D61" i="31"/>
  <c r="F60" i="31"/>
  <c r="E60" i="31"/>
  <c r="D60" i="31"/>
  <c r="E57" i="31"/>
  <c r="D57" i="31"/>
  <c r="H52" i="31"/>
  <c r="G52" i="31"/>
  <c r="F52" i="31"/>
  <c r="E52" i="31"/>
  <c r="D52" i="31"/>
  <c r="L52" i="31" s="1"/>
  <c r="H51" i="31"/>
  <c r="G51" i="31"/>
  <c r="F51" i="31"/>
  <c r="E51" i="31"/>
  <c r="D51" i="31"/>
  <c r="A50" i="31"/>
  <c r="H48" i="31"/>
  <c r="G48" i="31"/>
  <c r="F48" i="31"/>
  <c r="E48" i="31"/>
  <c r="D48" i="31"/>
  <c r="H47" i="31"/>
  <c r="G47" i="31"/>
  <c r="F47" i="31"/>
  <c r="E47" i="31"/>
  <c r="D47" i="31"/>
  <c r="H43" i="31"/>
  <c r="G43" i="31"/>
  <c r="F43" i="31"/>
  <c r="E43" i="31"/>
  <c r="I43" i="31" s="1"/>
  <c r="D43" i="31"/>
  <c r="H42" i="31"/>
  <c r="G42" i="31"/>
  <c r="F42" i="31"/>
  <c r="E42" i="31"/>
  <c r="D42" i="31"/>
  <c r="H39" i="31"/>
  <c r="G39" i="31"/>
  <c r="F39" i="31"/>
  <c r="E39" i="31"/>
  <c r="D39" i="31"/>
  <c r="H38" i="31"/>
  <c r="G38" i="31"/>
  <c r="F38" i="31"/>
  <c r="E38" i="31"/>
  <c r="D38" i="31"/>
  <c r="H30" i="31"/>
  <c r="G30" i="31"/>
  <c r="F30" i="31"/>
  <c r="E30" i="31"/>
  <c r="D30" i="31"/>
  <c r="H29" i="31"/>
  <c r="G29" i="31"/>
  <c r="F29" i="31"/>
  <c r="E29" i="31"/>
  <c r="D29" i="31"/>
  <c r="H26" i="31"/>
  <c r="G26" i="31"/>
  <c r="F26" i="31"/>
  <c r="E26" i="31"/>
  <c r="D26" i="31"/>
  <c r="H25" i="31"/>
  <c r="G25" i="31"/>
  <c r="F25" i="31"/>
  <c r="E25" i="31"/>
  <c r="D25" i="31"/>
  <c r="H21" i="31"/>
  <c r="G21" i="31"/>
  <c r="F21" i="31"/>
  <c r="E21" i="31"/>
  <c r="I21" i="31" s="1"/>
  <c r="D21" i="31"/>
  <c r="H20" i="31"/>
  <c r="G20" i="31"/>
  <c r="F20" i="31"/>
  <c r="E20" i="31"/>
  <c r="D20" i="31"/>
  <c r="H17" i="31"/>
  <c r="G17" i="31"/>
  <c r="F17" i="31"/>
  <c r="E17" i="31"/>
  <c r="D17" i="31"/>
  <c r="H16" i="31"/>
  <c r="G16" i="31"/>
  <c r="F16" i="31"/>
  <c r="E16" i="31"/>
  <c r="D16" i="31"/>
  <c r="H13" i="31"/>
  <c r="G13" i="31"/>
  <c r="F13" i="31"/>
  <c r="E13" i="31"/>
  <c r="I13" i="31" s="1"/>
  <c r="D13" i="31"/>
  <c r="H12" i="31"/>
  <c r="G12" i="31"/>
  <c r="F12" i="31"/>
  <c r="E12" i="31"/>
  <c r="D12" i="31"/>
  <c r="P10" i="31"/>
  <c r="N10" i="31"/>
  <c r="L9" i="31"/>
  <c r="R8" i="31"/>
  <c r="Q8" i="31"/>
  <c r="P8" i="31"/>
  <c r="N8" i="31"/>
  <c r="L8" i="31"/>
  <c r="L5" i="31"/>
  <c r="F8" i="16"/>
  <c r="H184" i="30"/>
  <c r="G184" i="30"/>
  <c r="F184" i="30"/>
  <c r="E184" i="30"/>
  <c r="I184" i="30" s="1"/>
  <c r="D184" i="30"/>
  <c r="H183" i="30"/>
  <c r="G183" i="30"/>
  <c r="F183" i="30"/>
  <c r="E183" i="30"/>
  <c r="D183" i="30"/>
  <c r="H180" i="30"/>
  <c r="G180" i="30"/>
  <c r="F180" i="30"/>
  <c r="E180" i="30"/>
  <c r="D180" i="30"/>
  <c r="H179" i="30"/>
  <c r="G179" i="30"/>
  <c r="F179" i="30"/>
  <c r="E179" i="30"/>
  <c r="D179" i="30"/>
  <c r="I179" i="30" s="1"/>
  <c r="H176" i="30"/>
  <c r="G176" i="30"/>
  <c r="F176" i="30"/>
  <c r="E176" i="30"/>
  <c r="D176" i="30"/>
  <c r="H175" i="30"/>
  <c r="G175" i="30"/>
  <c r="F175" i="30"/>
  <c r="E175" i="30"/>
  <c r="D175" i="30"/>
  <c r="P173" i="30"/>
  <c r="N173" i="30"/>
  <c r="U173" i="30" s="1"/>
  <c r="H168" i="30"/>
  <c r="G168" i="30"/>
  <c r="F168" i="30"/>
  <c r="E168" i="30"/>
  <c r="D168" i="30"/>
  <c r="H167" i="30"/>
  <c r="G167" i="30"/>
  <c r="F167" i="30"/>
  <c r="E167" i="30"/>
  <c r="D167" i="30"/>
  <c r="H164" i="30"/>
  <c r="G164" i="30"/>
  <c r="F164" i="30"/>
  <c r="E164" i="30"/>
  <c r="D164" i="30"/>
  <c r="H163" i="30"/>
  <c r="G163" i="30"/>
  <c r="F163" i="30"/>
  <c r="E163" i="30"/>
  <c r="D163" i="30"/>
  <c r="H160" i="30"/>
  <c r="G160" i="30"/>
  <c r="F160" i="30"/>
  <c r="E160" i="30"/>
  <c r="D160" i="30"/>
  <c r="H159" i="30"/>
  <c r="G159" i="30"/>
  <c r="F159" i="30"/>
  <c r="E159" i="30"/>
  <c r="D159" i="30"/>
  <c r="P154" i="30"/>
  <c r="N154" i="30"/>
  <c r="U154" i="30" s="1"/>
  <c r="L153" i="30"/>
  <c r="H149" i="30"/>
  <c r="G149" i="30"/>
  <c r="F149" i="30"/>
  <c r="E149" i="30"/>
  <c r="D149" i="30"/>
  <c r="I149" i="30" s="1"/>
  <c r="P147" i="30"/>
  <c r="N147" i="30"/>
  <c r="U147" i="30" s="1"/>
  <c r="K147" i="30"/>
  <c r="H144" i="30"/>
  <c r="G144" i="30"/>
  <c r="F144" i="30"/>
  <c r="E144" i="30"/>
  <c r="D144" i="30"/>
  <c r="H143" i="30"/>
  <c r="G143" i="30"/>
  <c r="F143" i="30"/>
  <c r="E143" i="30"/>
  <c r="D143" i="30"/>
  <c r="H140" i="30"/>
  <c r="G140" i="30"/>
  <c r="F140" i="30"/>
  <c r="E140" i="30"/>
  <c r="D140" i="30"/>
  <c r="I140" i="30" s="1"/>
  <c r="H139" i="30"/>
  <c r="G139" i="30"/>
  <c r="F139" i="30"/>
  <c r="E139" i="30"/>
  <c r="D139" i="30"/>
  <c r="P137" i="30"/>
  <c r="N137" i="30"/>
  <c r="P135" i="30"/>
  <c r="N135" i="30"/>
  <c r="L135" i="30"/>
  <c r="K135" i="30"/>
  <c r="H130" i="30"/>
  <c r="G130" i="30"/>
  <c r="F130" i="30"/>
  <c r="E130" i="30"/>
  <c r="D130" i="30"/>
  <c r="I130" i="30" s="1"/>
  <c r="H129" i="30"/>
  <c r="G129" i="30"/>
  <c r="F129" i="30"/>
  <c r="E129" i="30"/>
  <c r="I129" i="30" s="1"/>
  <c r="D129" i="30"/>
  <c r="H126" i="30"/>
  <c r="G126" i="30"/>
  <c r="F126" i="30"/>
  <c r="E126" i="30"/>
  <c r="D126" i="30"/>
  <c r="H125" i="30"/>
  <c r="G125" i="30"/>
  <c r="F125" i="30"/>
  <c r="E125" i="30"/>
  <c r="D125" i="30"/>
  <c r="H121" i="30"/>
  <c r="G121" i="30"/>
  <c r="F121" i="30"/>
  <c r="E121" i="30"/>
  <c r="D121" i="30"/>
  <c r="I121" i="30" s="1"/>
  <c r="H120" i="30"/>
  <c r="G120" i="30"/>
  <c r="F120" i="30"/>
  <c r="E120" i="30"/>
  <c r="D120" i="30"/>
  <c r="H117" i="30"/>
  <c r="G117" i="30"/>
  <c r="F117" i="30"/>
  <c r="E117" i="30"/>
  <c r="D117" i="30"/>
  <c r="H116" i="30"/>
  <c r="G116" i="30"/>
  <c r="F116" i="30"/>
  <c r="E116" i="30"/>
  <c r="D116" i="30"/>
  <c r="T111" i="30"/>
  <c r="H107" i="30"/>
  <c r="G107" i="30"/>
  <c r="F107" i="30"/>
  <c r="E107" i="30"/>
  <c r="D107" i="30"/>
  <c r="H106" i="30"/>
  <c r="G106" i="30"/>
  <c r="F106" i="30"/>
  <c r="E106" i="30"/>
  <c r="D106" i="30"/>
  <c r="H103" i="30"/>
  <c r="G103" i="30"/>
  <c r="F103" i="30"/>
  <c r="E103" i="30"/>
  <c r="D103" i="30"/>
  <c r="H102" i="30"/>
  <c r="G102" i="30"/>
  <c r="F102" i="30"/>
  <c r="E102" i="30"/>
  <c r="D102" i="30"/>
  <c r="I102" i="30" s="1"/>
  <c r="H99" i="30"/>
  <c r="G99" i="30"/>
  <c r="F99" i="30"/>
  <c r="E99" i="30"/>
  <c r="D99" i="30"/>
  <c r="H98" i="30"/>
  <c r="G98" i="30"/>
  <c r="F98" i="30"/>
  <c r="E98" i="30"/>
  <c r="D98" i="30"/>
  <c r="K94" i="30"/>
  <c r="H91" i="30"/>
  <c r="G91" i="30"/>
  <c r="F91" i="30"/>
  <c r="E91" i="30"/>
  <c r="D91" i="30"/>
  <c r="I91" i="30" s="1"/>
  <c r="H90" i="30"/>
  <c r="G90" i="30"/>
  <c r="F90" i="30"/>
  <c r="E90" i="30"/>
  <c r="D90" i="30"/>
  <c r="H87" i="30"/>
  <c r="G87" i="30"/>
  <c r="F87" i="30"/>
  <c r="E87" i="30"/>
  <c r="D87" i="30"/>
  <c r="I87" i="30" s="1"/>
  <c r="H86" i="30"/>
  <c r="G86" i="30"/>
  <c r="F86" i="30"/>
  <c r="E86" i="30"/>
  <c r="D86" i="30"/>
  <c r="H83" i="30"/>
  <c r="G83" i="30"/>
  <c r="F83" i="30"/>
  <c r="E83" i="30"/>
  <c r="D83" i="30"/>
  <c r="H82" i="30"/>
  <c r="G82" i="30"/>
  <c r="F82" i="30"/>
  <c r="E82" i="30"/>
  <c r="D82" i="30"/>
  <c r="S80" i="30"/>
  <c r="R80" i="30"/>
  <c r="Q80" i="30"/>
  <c r="P80" i="30"/>
  <c r="L70" i="30"/>
  <c r="M70" i="30" s="1"/>
  <c r="H69" i="30"/>
  <c r="G69" i="30"/>
  <c r="F69" i="30"/>
  <c r="E69" i="30"/>
  <c r="D69" i="30"/>
  <c r="H68" i="30"/>
  <c r="G68" i="30"/>
  <c r="F68" i="30"/>
  <c r="E68" i="30"/>
  <c r="D68" i="30"/>
  <c r="H65" i="30"/>
  <c r="G65" i="30"/>
  <c r="F65" i="30"/>
  <c r="E65" i="30"/>
  <c r="D65" i="30"/>
  <c r="H64" i="30"/>
  <c r="G64" i="30"/>
  <c r="F64" i="30"/>
  <c r="E64" i="30"/>
  <c r="D64" i="30"/>
  <c r="I64" i="30" s="1"/>
  <c r="F61" i="30"/>
  <c r="E61" i="30"/>
  <c r="D61" i="30"/>
  <c r="I61" i="30" s="1"/>
  <c r="L58" i="30" s="1"/>
  <c r="F60" i="30"/>
  <c r="E60" i="30"/>
  <c r="D60" i="30"/>
  <c r="E57" i="30"/>
  <c r="D57" i="30"/>
  <c r="H52" i="30"/>
  <c r="G52" i="30"/>
  <c r="F52" i="30"/>
  <c r="E52" i="30"/>
  <c r="D52" i="30"/>
  <c r="H51" i="30"/>
  <c r="G51" i="30"/>
  <c r="F51" i="30"/>
  <c r="E51" i="30"/>
  <c r="D51" i="30"/>
  <c r="A50" i="30"/>
  <c r="H48" i="30"/>
  <c r="G48" i="30"/>
  <c r="F48" i="30"/>
  <c r="E48" i="30"/>
  <c r="D48" i="30"/>
  <c r="I48" i="30" s="1"/>
  <c r="H47" i="30"/>
  <c r="G47" i="30"/>
  <c r="F47" i="30"/>
  <c r="E47" i="30"/>
  <c r="D47" i="30"/>
  <c r="H43" i="30"/>
  <c r="G43" i="30"/>
  <c r="F43" i="30"/>
  <c r="E43" i="30"/>
  <c r="D43" i="30"/>
  <c r="H42" i="30"/>
  <c r="G42" i="30"/>
  <c r="F42" i="30"/>
  <c r="E42" i="30"/>
  <c r="D42" i="30"/>
  <c r="I42" i="30" s="1"/>
  <c r="H39" i="30"/>
  <c r="G39" i="30"/>
  <c r="F39" i="30"/>
  <c r="E39" i="30"/>
  <c r="D39" i="30"/>
  <c r="H38" i="30"/>
  <c r="G38" i="30"/>
  <c r="F38" i="30"/>
  <c r="E38" i="30"/>
  <c r="D38" i="30"/>
  <c r="H30" i="30"/>
  <c r="G30" i="30"/>
  <c r="F30" i="30"/>
  <c r="E30" i="30"/>
  <c r="D30" i="30"/>
  <c r="H29" i="30"/>
  <c r="G29" i="30"/>
  <c r="F29" i="30"/>
  <c r="E29" i="30"/>
  <c r="D29" i="30"/>
  <c r="I29" i="30" s="1"/>
  <c r="H26" i="30"/>
  <c r="G26" i="30"/>
  <c r="F26" i="30"/>
  <c r="E26" i="30"/>
  <c r="D26" i="30"/>
  <c r="H25" i="30"/>
  <c r="G25" i="30"/>
  <c r="F25" i="30"/>
  <c r="E25" i="30"/>
  <c r="D25" i="30"/>
  <c r="H21" i="30"/>
  <c r="G21" i="30"/>
  <c r="F21" i="30"/>
  <c r="E21" i="30"/>
  <c r="D21" i="30"/>
  <c r="H20" i="30"/>
  <c r="G20" i="30"/>
  <c r="F20" i="30"/>
  <c r="E20" i="30"/>
  <c r="D20" i="30"/>
  <c r="I20" i="30" s="1"/>
  <c r="H17" i="30"/>
  <c r="G17" i="30"/>
  <c r="F17" i="30"/>
  <c r="E17" i="30"/>
  <c r="D17" i="30"/>
  <c r="H16" i="30"/>
  <c r="G16" i="30"/>
  <c r="F16" i="30"/>
  <c r="E16" i="30"/>
  <c r="D16" i="30"/>
  <c r="H13" i="30"/>
  <c r="G13" i="30"/>
  <c r="F13" i="30"/>
  <c r="E13" i="30"/>
  <c r="D13" i="30"/>
  <c r="H12" i="30"/>
  <c r="G12" i="30"/>
  <c r="F12" i="30"/>
  <c r="E12" i="30"/>
  <c r="D12" i="30"/>
  <c r="I12" i="30" s="1"/>
  <c r="P10" i="30"/>
  <c r="N10" i="30"/>
  <c r="L9" i="30"/>
  <c r="R8" i="30"/>
  <c r="Q8" i="30"/>
  <c r="P8" i="30"/>
  <c r="N8" i="30"/>
  <c r="L8" i="30"/>
  <c r="L7" i="30" s="1"/>
  <c r="L5" i="30"/>
  <c r="G8" i="16"/>
  <c r="G7" i="16"/>
  <c r="F7" i="16"/>
  <c r="H184" i="29"/>
  <c r="G184" i="29"/>
  <c r="F184" i="29"/>
  <c r="E184" i="29"/>
  <c r="D184" i="29"/>
  <c r="H183" i="29"/>
  <c r="G183" i="29"/>
  <c r="F183" i="29"/>
  <c r="E183" i="29"/>
  <c r="D183" i="29"/>
  <c r="H180" i="29"/>
  <c r="G180" i="29"/>
  <c r="F180" i="29"/>
  <c r="E180" i="29"/>
  <c r="D180" i="29"/>
  <c r="H179" i="29"/>
  <c r="G179" i="29"/>
  <c r="F179" i="29"/>
  <c r="E179" i="29"/>
  <c r="D179" i="29"/>
  <c r="H176" i="29"/>
  <c r="G176" i="29"/>
  <c r="F176" i="29"/>
  <c r="E176" i="29"/>
  <c r="D176" i="29"/>
  <c r="H175" i="29"/>
  <c r="G175" i="29"/>
  <c r="F175" i="29"/>
  <c r="E175" i="29"/>
  <c r="D175" i="29"/>
  <c r="P173" i="29"/>
  <c r="U173" i="29" s="1"/>
  <c r="N173" i="29"/>
  <c r="H168" i="29"/>
  <c r="G168" i="29"/>
  <c r="F168" i="29"/>
  <c r="E168" i="29"/>
  <c r="D168" i="29"/>
  <c r="H167" i="29"/>
  <c r="G167" i="29"/>
  <c r="F167" i="29"/>
  <c r="E167" i="29"/>
  <c r="D167" i="29"/>
  <c r="H164" i="29"/>
  <c r="G164" i="29"/>
  <c r="F164" i="29"/>
  <c r="E164" i="29"/>
  <c r="D164" i="29"/>
  <c r="H163" i="29"/>
  <c r="G163" i="29"/>
  <c r="F163" i="29"/>
  <c r="E163" i="29"/>
  <c r="I163" i="29" s="1"/>
  <c r="D163" i="29"/>
  <c r="H160" i="29"/>
  <c r="G160" i="29"/>
  <c r="F160" i="29"/>
  <c r="E160" i="29"/>
  <c r="D160" i="29"/>
  <c r="H159" i="29"/>
  <c r="G159" i="29"/>
  <c r="F159" i="29"/>
  <c r="E159" i="29"/>
  <c r="D159" i="29"/>
  <c r="P154" i="29"/>
  <c r="U154" i="29" s="1"/>
  <c r="N154" i="29"/>
  <c r="L153" i="29"/>
  <c r="H149" i="29"/>
  <c r="G149" i="29"/>
  <c r="F149" i="29"/>
  <c r="E149" i="29"/>
  <c r="D149" i="29"/>
  <c r="I149" i="29" s="1"/>
  <c r="P147" i="29"/>
  <c r="N147" i="29"/>
  <c r="K147" i="29"/>
  <c r="H144" i="29"/>
  <c r="G144" i="29"/>
  <c r="F144" i="29"/>
  <c r="E144" i="29"/>
  <c r="D144" i="29"/>
  <c r="H143" i="29"/>
  <c r="G143" i="29"/>
  <c r="F143" i="29"/>
  <c r="E143" i="29"/>
  <c r="D143" i="29"/>
  <c r="H140" i="29"/>
  <c r="G140" i="29"/>
  <c r="F140" i="29"/>
  <c r="E140" i="29"/>
  <c r="D140" i="29"/>
  <c r="H139" i="29"/>
  <c r="G139" i="29"/>
  <c r="F139" i="29"/>
  <c r="E139" i="29"/>
  <c r="D139" i="29"/>
  <c r="P137" i="29"/>
  <c r="N137" i="29"/>
  <c r="P135" i="29"/>
  <c r="N135" i="29"/>
  <c r="U135" i="29" s="1"/>
  <c r="L135" i="29"/>
  <c r="K135" i="29"/>
  <c r="H130" i="29"/>
  <c r="G130" i="29"/>
  <c r="F130" i="29"/>
  <c r="E130" i="29"/>
  <c r="D130" i="29"/>
  <c r="H129" i="29"/>
  <c r="G129" i="29"/>
  <c r="F129" i="29"/>
  <c r="E129" i="29"/>
  <c r="D129" i="29"/>
  <c r="H126" i="29"/>
  <c r="G126" i="29"/>
  <c r="F126" i="29"/>
  <c r="E126" i="29"/>
  <c r="D126" i="29"/>
  <c r="H125" i="29"/>
  <c r="G125" i="29"/>
  <c r="F125" i="29"/>
  <c r="E125" i="29"/>
  <c r="I125" i="29" s="1"/>
  <c r="D125" i="29"/>
  <c r="H121" i="29"/>
  <c r="G121" i="29"/>
  <c r="F121" i="29"/>
  <c r="E121" i="29"/>
  <c r="D121" i="29"/>
  <c r="H120" i="29"/>
  <c r="G120" i="29"/>
  <c r="F120" i="29"/>
  <c r="E120" i="29"/>
  <c r="D120" i="29"/>
  <c r="H117" i="29"/>
  <c r="G117" i="29"/>
  <c r="F117" i="29"/>
  <c r="E117" i="29"/>
  <c r="D117" i="29"/>
  <c r="H116" i="29"/>
  <c r="G116" i="29"/>
  <c r="F116" i="29"/>
  <c r="E116" i="29"/>
  <c r="D116" i="29"/>
  <c r="T111" i="29"/>
  <c r="H107" i="29"/>
  <c r="G107" i="29"/>
  <c r="F107" i="29"/>
  <c r="E107" i="29"/>
  <c r="D107" i="29"/>
  <c r="H106" i="29"/>
  <c r="G106" i="29"/>
  <c r="F106" i="29"/>
  <c r="E106" i="29"/>
  <c r="D106" i="29"/>
  <c r="I106" i="29" s="1"/>
  <c r="H103" i="29"/>
  <c r="G103" i="29"/>
  <c r="F103" i="29"/>
  <c r="E103" i="29"/>
  <c r="I103" i="29" s="1"/>
  <c r="D103" i="29"/>
  <c r="H102" i="29"/>
  <c r="G102" i="29"/>
  <c r="F102" i="29"/>
  <c r="E102" i="29"/>
  <c r="D102" i="29"/>
  <c r="H99" i="29"/>
  <c r="G99" i="29"/>
  <c r="F99" i="29"/>
  <c r="E99" i="29"/>
  <c r="D99" i="29"/>
  <c r="H98" i="29"/>
  <c r="G98" i="29"/>
  <c r="F98" i="29"/>
  <c r="E98" i="29"/>
  <c r="D98" i="29"/>
  <c r="K94" i="29"/>
  <c r="H91" i="29"/>
  <c r="G91" i="29"/>
  <c r="F91" i="29"/>
  <c r="E91" i="29"/>
  <c r="D91" i="29"/>
  <c r="H90" i="29"/>
  <c r="G90" i="29"/>
  <c r="F90" i="29"/>
  <c r="E90" i="29"/>
  <c r="D90" i="29"/>
  <c r="H88" i="29"/>
  <c r="H87" i="29"/>
  <c r="G87" i="29"/>
  <c r="F87" i="29"/>
  <c r="E87" i="29"/>
  <c r="D87" i="29"/>
  <c r="H86" i="29"/>
  <c r="G86" i="29"/>
  <c r="F86" i="29"/>
  <c r="E86" i="29"/>
  <c r="D86" i="29"/>
  <c r="H83" i="29"/>
  <c r="G83" i="29"/>
  <c r="F83" i="29"/>
  <c r="E83" i="29"/>
  <c r="D83" i="29"/>
  <c r="I83" i="29" s="1"/>
  <c r="H82" i="29"/>
  <c r="G82" i="29"/>
  <c r="F82" i="29"/>
  <c r="E82" i="29"/>
  <c r="I82" i="29" s="1"/>
  <c r="D82" i="29"/>
  <c r="S80" i="29"/>
  <c r="R80" i="29"/>
  <c r="Q80" i="29"/>
  <c r="P80" i="29"/>
  <c r="L70" i="29"/>
  <c r="M70" i="29" s="1"/>
  <c r="H69" i="29"/>
  <c r="G69" i="29"/>
  <c r="F69" i="29"/>
  <c r="E69" i="29"/>
  <c r="D69" i="29"/>
  <c r="H68" i="29"/>
  <c r="G68" i="29"/>
  <c r="F68" i="29"/>
  <c r="E68" i="29"/>
  <c r="D68" i="29"/>
  <c r="I68" i="29" s="1"/>
  <c r="H65" i="29"/>
  <c r="G65" i="29"/>
  <c r="F65" i="29"/>
  <c r="E65" i="29"/>
  <c r="I65" i="29" s="1"/>
  <c r="D65" i="29"/>
  <c r="H64" i="29"/>
  <c r="G64" i="29"/>
  <c r="F64" i="29"/>
  <c r="E64" i="29"/>
  <c r="D64" i="29"/>
  <c r="F61" i="29"/>
  <c r="I61" i="29" s="1"/>
  <c r="L58" i="29" s="1"/>
  <c r="E61" i="29"/>
  <c r="D61" i="29"/>
  <c r="F60" i="29"/>
  <c r="E60" i="29"/>
  <c r="D60" i="29"/>
  <c r="E57" i="29"/>
  <c r="D57" i="29"/>
  <c r="L52" i="29"/>
  <c r="H52" i="29"/>
  <c r="G52" i="29"/>
  <c r="F52" i="29"/>
  <c r="E52" i="29"/>
  <c r="I52" i="29" s="1"/>
  <c r="D52" i="29"/>
  <c r="H51" i="29"/>
  <c r="G51" i="29"/>
  <c r="F51" i="29"/>
  <c r="E51" i="29"/>
  <c r="D51" i="29"/>
  <c r="A50" i="29"/>
  <c r="H48" i="29"/>
  <c r="G48" i="29"/>
  <c r="F48" i="29"/>
  <c r="E48" i="29"/>
  <c r="D48" i="29"/>
  <c r="I48" i="29" s="1"/>
  <c r="H47" i="29"/>
  <c r="G47" i="29"/>
  <c r="F47" i="29"/>
  <c r="E47" i="29"/>
  <c r="I47" i="29" s="1"/>
  <c r="D47" i="29"/>
  <c r="H43" i="29"/>
  <c r="G43" i="29"/>
  <c r="F43" i="29"/>
  <c r="E43" i="29"/>
  <c r="D43" i="29"/>
  <c r="H42" i="29"/>
  <c r="G42" i="29"/>
  <c r="F42" i="29"/>
  <c r="E42" i="29"/>
  <c r="D42" i="29"/>
  <c r="H39" i="29"/>
  <c r="G39" i="29"/>
  <c r="F39" i="29"/>
  <c r="E39" i="29"/>
  <c r="D39" i="29"/>
  <c r="I39" i="29" s="1"/>
  <c r="H38" i="29"/>
  <c r="G38" i="29"/>
  <c r="F38" i="29"/>
  <c r="E38" i="29"/>
  <c r="D38" i="29"/>
  <c r="H30" i="29"/>
  <c r="G30" i="29"/>
  <c r="F30" i="29"/>
  <c r="E30" i="29"/>
  <c r="D30" i="29"/>
  <c r="H29" i="29"/>
  <c r="G29" i="29"/>
  <c r="F29" i="29"/>
  <c r="E29" i="29"/>
  <c r="D29" i="29"/>
  <c r="H26" i="29"/>
  <c r="G26" i="29"/>
  <c r="F26" i="29"/>
  <c r="E26" i="29"/>
  <c r="D26" i="29"/>
  <c r="I26" i="29" s="1"/>
  <c r="H25" i="29"/>
  <c r="G25" i="29"/>
  <c r="F25" i="29"/>
  <c r="E25" i="29"/>
  <c r="D25" i="29"/>
  <c r="H21" i="29"/>
  <c r="G21" i="29"/>
  <c r="F21" i="29"/>
  <c r="E21" i="29"/>
  <c r="D21" i="29"/>
  <c r="H20" i="29"/>
  <c r="G20" i="29"/>
  <c r="F20" i="29"/>
  <c r="E20" i="29"/>
  <c r="D20" i="29"/>
  <c r="H17" i="29"/>
  <c r="G17" i="29"/>
  <c r="F17" i="29"/>
  <c r="E17" i="29"/>
  <c r="D17" i="29"/>
  <c r="I17" i="29" s="1"/>
  <c r="H16" i="29"/>
  <c r="G16" i="29"/>
  <c r="F16" i="29"/>
  <c r="E16" i="29"/>
  <c r="D16" i="29"/>
  <c r="H13" i="29"/>
  <c r="G13" i="29"/>
  <c r="F13" i="29"/>
  <c r="E13" i="29"/>
  <c r="D13" i="29"/>
  <c r="H12" i="29"/>
  <c r="G12" i="29"/>
  <c r="F12" i="29"/>
  <c r="E12" i="29"/>
  <c r="D12" i="29"/>
  <c r="P10" i="29"/>
  <c r="N10" i="29"/>
  <c r="L9" i="29"/>
  <c r="R8" i="29"/>
  <c r="Q8" i="29"/>
  <c r="P8" i="29"/>
  <c r="N8" i="29"/>
  <c r="L8" i="29"/>
  <c r="L7" i="29"/>
  <c r="L5" i="29"/>
  <c r="G36" i="21"/>
  <c r="F36" i="21"/>
  <c r="G88" i="32" s="1"/>
  <c r="E36" i="21"/>
  <c r="F88" i="32" s="1"/>
  <c r="D36" i="21"/>
  <c r="E88" i="34" s="1"/>
  <c r="C36" i="21"/>
  <c r="G32" i="21"/>
  <c r="H84" i="34" s="1"/>
  <c r="F32" i="21"/>
  <c r="G84" i="33" s="1"/>
  <c r="E32" i="21"/>
  <c r="F84" i="32" s="1"/>
  <c r="D32" i="21"/>
  <c r="E84" i="32" s="1"/>
  <c r="C32" i="21"/>
  <c r="D84" i="34" s="1"/>
  <c r="G28" i="21"/>
  <c r="F28" i="21"/>
  <c r="G80" i="34" s="1"/>
  <c r="E28" i="21"/>
  <c r="F80" i="33" s="1"/>
  <c r="D28" i="21"/>
  <c r="E80" i="30" s="1"/>
  <c r="C28" i="21"/>
  <c r="D80" i="30" s="1"/>
  <c r="T80" i="30" s="1"/>
  <c r="H51" i="14"/>
  <c r="G51" i="14"/>
  <c r="F51" i="14"/>
  <c r="E51" i="14"/>
  <c r="D51" i="14"/>
  <c r="H47" i="14"/>
  <c r="G47" i="14"/>
  <c r="F47" i="14"/>
  <c r="E47" i="14"/>
  <c r="D47" i="14"/>
  <c r="E42" i="14"/>
  <c r="F42" i="14"/>
  <c r="G42" i="14"/>
  <c r="H42" i="14"/>
  <c r="D42" i="14"/>
  <c r="D38" i="14"/>
  <c r="E38" i="14"/>
  <c r="F38" i="14"/>
  <c r="G38" i="14"/>
  <c r="H38" i="14"/>
  <c r="L70" i="14"/>
  <c r="M70" i="14" s="1"/>
  <c r="H80" i="30" l="1"/>
  <c r="H80" i="31"/>
  <c r="I126" i="29"/>
  <c r="J125" i="29" s="1"/>
  <c r="L123" i="29" s="1"/>
  <c r="I20" i="29"/>
  <c r="I42" i="29"/>
  <c r="I86" i="29"/>
  <c r="J82" i="29" s="1"/>
  <c r="L80" i="29" s="1"/>
  <c r="L78" i="29" s="1"/>
  <c r="L77" i="29" s="1"/>
  <c r="I90" i="29"/>
  <c r="I120" i="29"/>
  <c r="I159" i="29"/>
  <c r="I164" i="29"/>
  <c r="I179" i="29"/>
  <c r="I13" i="30"/>
  <c r="I30" i="30"/>
  <c r="D88" i="33"/>
  <c r="D88" i="30"/>
  <c r="H88" i="33"/>
  <c r="H88" i="30"/>
  <c r="H88" i="32"/>
  <c r="I13" i="29"/>
  <c r="I21" i="29"/>
  <c r="I30" i="29"/>
  <c r="I43" i="29"/>
  <c r="I51" i="29"/>
  <c r="I69" i="29"/>
  <c r="I102" i="29"/>
  <c r="I107" i="29"/>
  <c r="I129" i="29"/>
  <c r="I130" i="29"/>
  <c r="U147" i="29"/>
  <c r="I167" i="29"/>
  <c r="I175" i="29"/>
  <c r="I180" i="29"/>
  <c r="U10" i="30"/>
  <c r="I16" i="30"/>
  <c r="J12" i="30" s="1"/>
  <c r="I25" i="30"/>
  <c r="I38" i="30"/>
  <c r="H80" i="34"/>
  <c r="I29" i="29"/>
  <c r="I139" i="29"/>
  <c r="I144" i="29"/>
  <c r="I21" i="30"/>
  <c r="U10" i="29"/>
  <c r="I16" i="29"/>
  <c r="I25" i="29"/>
  <c r="I38" i="29"/>
  <c r="J38" i="29" s="1"/>
  <c r="L36" i="29" s="1"/>
  <c r="M37" i="29" s="1"/>
  <c r="I60" i="29"/>
  <c r="J60" i="29" s="1"/>
  <c r="I64" i="29"/>
  <c r="I87" i="29"/>
  <c r="D88" i="29"/>
  <c r="I91" i="29"/>
  <c r="I116" i="29"/>
  <c r="I121" i="29"/>
  <c r="U137" i="29"/>
  <c r="I140" i="29"/>
  <c r="J139" i="29" s="1"/>
  <c r="I143" i="29"/>
  <c r="I160" i="29"/>
  <c r="I168" i="29"/>
  <c r="I176" i="29"/>
  <c r="J175" i="29" s="1"/>
  <c r="L173" i="29" s="1"/>
  <c r="M174" i="29" s="1"/>
  <c r="I183" i="29"/>
  <c r="I184" i="29"/>
  <c r="I17" i="30"/>
  <c r="I26" i="30"/>
  <c r="J25" i="30" s="1"/>
  <c r="I39" i="30"/>
  <c r="I61" i="31"/>
  <c r="L58" i="31" s="1"/>
  <c r="I65" i="30"/>
  <c r="J64" i="30" s="1"/>
  <c r="L62" i="30" s="1"/>
  <c r="M63" i="30" s="1"/>
  <c r="I82" i="30"/>
  <c r="J82" i="30" s="1"/>
  <c r="L80" i="30" s="1"/>
  <c r="L78" i="30" s="1"/>
  <c r="L77" i="30" s="1"/>
  <c r="I103" i="30"/>
  <c r="I116" i="30"/>
  <c r="I125" i="30"/>
  <c r="U137" i="30"/>
  <c r="I143" i="30"/>
  <c r="I163" i="30"/>
  <c r="I164" i="30"/>
  <c r="U10" i="31"/>
  <c r="I16" i="31"/>
  <c r="I26" i="31"/>
  <c r="I39" i="31"/>
  <c r="I48" i="31"/>
  <c r="I83" i="31"/>
  <c r="I91" i="31"/>
  <c r="I102" i="31"/>
  <c r="I107" i="31"/>
  <c r="I121" i="31"/>
  <c r="I130" i="31"/>
  <c r="I140" i="31"/>
  <c r="I167" i="31"/>
  <c r="J159" i="31" s="1"/>
  <c r="L157" i="31" s="1"/>
  <c r="M153" i="31" s="1"/>
  <c r="I180" i="31"/>
  <c r="I183" i="31"/>
  <c r="I12" i="32"/>
  <c r="I29" i="32"/>
  <c r="J25" i="32" s="1"/>
  <c r="I61" i="32"/>
  <c r="L58" i="32" s="1"/>
  <c r="M59" i="32" s="1"/>
  <c r="I65" i="32"/>
  <c r="I82" i="32"/>
  <c r="J82" i="32" s="1"/>
  <c r="L80" i="32" s="1"/>
  <c r="L78" i="32" s="1"/>
  <c r="L77" i="32" s="1"/>
  <c r="I106" i="32"/>
  <c r="I126" i="32"/>
  <c r="I164" i="32"/>
  <c r="I179" i="32"/>
  <c r="I180" i="32"/>
  <c r="L7" i="33"/>
  <c r="I12" i="33"/>
  <c r="I29" i="33"/>
  <c r="J25" i="33" s="1"/>
  <c r="I42" i="33"/>
  <c r="J38" i="33" s="1"/>
  <c r="L36" i="33" s="1"/>
  <c r="M37" i="33" s="1"/>
  <c r="I61" i="33"/>
  <c r="L58" i="33" s="1"/>
  <c r="I82" i="33"/>
  <c r="I90" i="33"/>
  <c r="I99" i="33"/>
  <c r="I107" i="33"/>
  <c r="I120" i="33"/>
  <c r="I144" i="33"/>
  <c r="I159" i="33"/>
  <c r="J159" i="33" s="1"/>
  <c r="L157" i="33" s="1"/>
  <c r="M153" i="33" s="1"/>
  <c r="I175" i="33"/>
  <c r="I183" i="33"/>
  <c r="I13" i="34"/>
  <c r="I21" i="34"/>
  <c r="I30" i="34"/>
  <c r="I43" i="34"/>
  <c r="I82" i="34"/>
  <c r="I90" i="34"/>
  <c r="I98" i="34"/>
  <c r="I99" i="34"/>
  <c r="I107" i="34"/>
  <c r="J98" i="34" s="1"/>
  <c r="L96" i="34" s="1"/>
  <c r="I120" i="34"/>
  <c r="I160" i="34"/>
  <c r="I167" i="34"/>
  <c r="I168" i="34"/>
  <c r="I176" i="34"/>
  <c r="J175" i="34" s="1"/>
  <c r="L173" i="34" s="1"/>
  <c r="M174" i="34" s="1"/>
  <c r="I184" i="34"/>
  <c r="I43" i="30"/>
  <c r="I51" i="30"/>
  <c r="I83" i="30"/>
  <c r="I98" i="30"/>
  <c r="I106" i="30"/>
  <c r="I117" i="30"/>
  <c r="I126" i="30"/>
  <c r="I144" i="30"/>
  <c r="I159" i="30"/>
  <c r="I175" i="30"/>
  <c r="I180" i="30"/>
  <c r="I183" i="30"/>
  <c r="I12" i="31"/>
  <c r="I17" i="31"/>
  <c r="I29" i="31"/>
  <c r="I42" i="31"/>
  <c r="I69" i="31"/>
  <c r="I86" i="31"/>
  <c r="I116" i="31"/>
  <c r="J116" i="31" s="1"/>
  <c r="L114" i="31" s="1"/>
  <c r="I143" i="31"/>
  <c r="I160" i="31"/>
  <c r="I168" i="31"/>
  <c r="I175" i="31"/>
  <c r="J175" i="31" s="1"/>
  <c r="L173" i="31" s="1"/>
  <c r="M174" i="31" s="1"/>
  <c r="I176" i="31"/>
  <c r="I13" i="32"/>
  <c r="I20" i="32"/>
  <c r="I21" i="32"/>
  <c r="I42" i="32"/>
  <c r="I43" i="32"/>
  <c r="I51" i="32"/>
  <c r="I83" i="32"/>
  <c r="I90" i="32"/>
  <c r="I99" i="32"/>
  <c r="I107" i="32"/>
  <c r="I120" i="32"/>
  <c r="J116" i="32" s="1"/>
  <c r="L114" i="32" s="1"/>
  <c r="I139" i="32"/>
  <c r="I144" i="32"/>
  <c r="I167" i="32"/>
  <c r="J159" i="32" s="1"/>
  <c r="L157" i="32" s="1"/>
  <c r="M153" i="32" s="1"/>
  <c r="I175" i="32"/>
  <c r="I13" i="33"/>
  <c r="I20" i="33"/>
  <c r="I21" i="33"/>
  <c r="I30" i="33"/>
  <c r="I43" i="33"/>
  <c r="I83" i="33"/>
  <c r="I91" i="33"/>
  <c r="I102" i="33"/>
  <c r="J98" i="33" s="1"/>
  <c r="L96" i="33" s="1"/>
  <c r="I129" i="33"/>
  <c r="I130" i="33"/>
  <c r="I160" i="33"/>
  <c r="I167" i="33"/>
  <c r="I168" i="33"/>
  <c r="I176" i="33"/>
  <c r="I184" i="33"/>
  <c r="I16" i="34"/>
  <c r="J12" i="34" s="1"/>
  <c r="I25" i="34"/>
  <c r="I38" i="34"/>
  <c r="I47" i="34"/>
  <c r="I52" i="34"/>
  <c r="J60" i="34"/>
  <c r="I68" i="34"/>
  <c r="I69" i="34"/>
  <c r="I83" i="34"/>
  <c r="I91" i="34"/>
  <c r="I102" i="34"/>
  <c r="I129" i="34"/>
  <c r="I130" i="34"/>
  <c r="I140" i="34"/>
  <c r="I179" i="34"/>
  <c r="I47" i="30"/>
  <c r="I52" i="30"/>
  <c r="I60" i="30"/>
  <c r="I68" i="30"/>
  <c r="I69" i="30"/>
  <c r="I86" i="30"/>
  <c r="I90" i="30"/>
  <c r="I99" i="30"/>
  <c r="I107" i="30"/>
  <c r="J98" i="30" s="1"/>
  <c r="L96" i="30" s="1"/>
  <c r="I120" i="30"/>
  <c r="J116" i="30" s="1"/>
  <c r="L114" i="30" s="1"/>
  <c r="U135" i="30"/>
  <c r="I139" i="30"/>
  <c r="I160" i="30"/>
  <c r="I167" i="30"/>
  <c r="I168" i="30"/>
  <c r="I176" i="30"/>
  <c r="I20" i="31"/>
  <c r="I30" i="31"/>
  <c r="I51" i="31"/>
  <c r="I60" i="31"/>
  <c r="J60" i="31" s="1"/>
  <c r="I64" i="31"/>
  <c r="J64" i="31" s="1"/>
  <c r="I98" i="31"/>
  <c r="J98" i="31" s="1"/>
  <c r="L96" i="31" s="1"/>
  <c r="I103" i="31"/>
  <c r="I106" i="31"/>
  <c r="I117" i="31"/>
  <c r="I126" i="31"/>
  <c r="I144" i="31"/>
  <c r="I163" i="31"/>
  <c r="I179" i="31"/>
  <c r="I184" i="31"/>
  <c r="I25" i="32"/>
  <c r="I30" i="32"/>
  <c r="I38" i="32"/>
  <c r="I47" i="32"/>
  <c r="J47" i="32" s="1"/>
  <c r="L45" i="32" s="1"/>
  <c r="M46" i="32" s="1"/>
  <c r="I52" i="32"/>
  <c r="I60" i="32"/>
  <c r="I68" i="32"/>
  <c r="I69" i="32"/>
  <c r="J64" i="32" s="1"/>
  <c r="I86" i="32"/>
  <c r="I102" i="32"/>
  <c r="I129" i="32"/>
  <c r="I130" i="32"/>
  <c r="I159" i="32"/>
  <c r="I160" i="32"/>
  <c r="I168" i="32"/>
  <c r="I176" i="32"/>
  <c r="I183" i="32"/>
  <c r="I184" i="32"/>
  <c r="U10" i="33"/>
  <c r="I16" i="33"/>
  <c r="J12" i="33" s="1"/>
  <c r="I25" i="33"/>
  <c r="I38" i="33"/>
  <c r="I47" i="33"/>
  <c r="I52" i="33"/>
  <c r="J47" i="33" s="1"/>
  <c r="L45" i="33" s="1"/>
  <c r="M46" i="33" s="1"/>
  <c r="I60" i="33"/>
  <c r="I68" i="33"/>
  <c r="I69" i="33"/>
  <c r="I86" i="33"/>
  <c r="I103" i="33"/>
  <c r="I116" i="33"/>
  <c r="I121" i="33"/>
  <c r="I125" i="33"/>
  <c r="J125" i="33" s="1"/>
  <c r="L123" i="33" s="1"/>
  <c r="I139" i="33"/>
  <c r="I140" i="33"/>
  <c r="U147" i="33"/>
  <c r="U154" i="33"/>
  <c r="U173" i="33"/>
  <c r="I179" i="33"/>
  <c r="I17" i="34"/>
  <c r="I26" i="34"/>
  <c r="I39" i="34"/>
  <c r="I48" i="34"/>
  <c r="I64" i="34"/>
  <c r="I86" i="34"/>
  <c r="I103" i="34"/>
  <c r="I116" i="34"/>
  <c r="I121" i="34"/>
  <c r="I125" i="34"/>
  <c r="J125" i="34" s="1"/>
  <c r="L123" i="34" s="1"/>
  <c r="U137" i="34"/>
  <c r="I143" i="34"/>
  <c r="I163" i="34"/>
  <c r="J159" i="34" s="1"/>
  <c r="L157" i="34" s="1"/>
  <c r="M153" i="34" s="1"/>
  <c r="I164" i="34"/>
  <c r="I180" i="34"/>
  <c r="U147" i="32"/>
  <c r="U147" i="31"/>
  <c r="I139" i="34"/>
  <c r="J139" i="34" s="1"/>
  <c r="I117" i="34"/>
  <c r="I65" i="34"/>
  <c r="M59" i="34"/>
  <c r="I51" i="34"/>
  <c r="J47" i="34" s="1"/>
  <c r="L45" i="34" s="1"/>
  <c r="M46" i="34" s="1"/>
  <c r="U8" i="34"/>
  <c r="I117" i="33"/>
  <c r="I65" i="33"/>
  <c r="M59" i="33"/>
  <c r="I51" i="33"/>
  <c r="U8" i="33"/>
  <c r="I117" i="32"/>
  <c r="I98" i="32"/>
  <c r="J98" i="32" s="1"/>
  <c r="L96" i="32" s="1"/>
  <c r="L52" i="32"/>
  <c r="I39" i="32"/>
  <c r="I26" i="32"/>
  <c r="J12" i="32"/>
  <c r="K23" i="32" s="1"/>
  <c r="U8" i="32"/>
  <c r="U135" i="31"/>
  <c r="I125" i="31"/>
  <c r="I99" i="31"/>
  <c r="I82" i="31"/>
  <c r="I65" i="31"/>
  <c r="M59" i="31"/>
  <c r="I52" i="31"/>
  <c r="I47" i="31"/>
  <c r="I38" i="31"/>
  <c r="J38" i="31" s="1"/>
  <c r="L36" i="31" s="1"/>
  <c r="M37" i="31" s="1"/>
  <c r="I25" i="31"/>
  <c r="J25" i="31" s="1"/>
  <c r="U8" i="31"/>
  <c r="L7" i="31"/>
  <c r="M59" i="30"/>
  <c r="U8" i="30"/>
  <c r="I117" i="29"/>
  <c r="J116" i="29"/>
  <c r="L114" i="29" s="1"/>
  <c r="I98" i="29"/>
  <c r="I99" i="29"/>
  <c r="M59" i="29"/>
  <c r="I12" i="29"/>
  <c r="J12" i="29" s="1"/>
  <c r="U8" i="29"/>
  <c r="G84" i="32"/>
  <c r="F80" i="29"/>
  <c r="F80" i="30"/>
  <c r="G84" i="29"/>
  <c r="F88" i="29"/>
  <c r="G80" i="32"/>
  <c r="G80" i="33"/>
  <c r="F88" i="31"/>
  <c r="E88" i="33"/>
  <c r="F88" i="34"/>
  <c r="G84" i="30"/>
  <c r="D80" i="31"/>
  <c r="T80" i="31" s="1"/>
  <c r="U80" i="31" s="1"/>
  <c r="E84" i="31"/>
  <c r="D88" i="32"/>
  <c r="D80" i="34"/>
  <c r="T80" i="34" s="1"/>
  <c r="U80" i="34" s="1"/>
  <c r="E84" i="34"/>
  <c r="D84" i="33"/>
  <c r="G80" i="29"/>
  <c r="D84" i="29"/>
  <c r="H84" i="29"/>
  <c r="E88" i="29"/>
  <c r="G80" i="30"/>
  <c r="D84" i="30"/>
  <c r="H84" i="30"/>
  <c r="E88" i="30"/>
  <c r="E80" i="31"/>
  <c r="F84" i="31"/>
  <c r="G88" i="31"/>
  <c r="D80" i="32"/>
  <c r="T80" i="32" s="1"/>
  <c r="H80" i="32"/>
  <c r="D84" i="32"/>
  <c r="H84" i="32"/>
  <c r="E88" i="32"/>
  <c r="D80" i="33"/>
  <c r="T80" i="33" s="1"/>
  <c r="H80" i="33"/>
  <c r="E84" i="33"/>
  <c r="F88" i="33"/>
  <c r="E80" i="34"/>
  <c r="F84" i="34"/>
  <c r="G88" i="34"/>
  <c r="D80" i="29"/>
  <c r="T80" i="29" s="1"/>
  <c r="U80" i="29" s="1"/>
  <c r="H80" i="29"/>
  <c r="E84" i="29"/>
  <c r="E84" i="30"/>
  <c r="F88" i="30"/>
  <c r="F80" i="31"/>
  <c r="G84" i="31"/>
  <c r="D88" i="31"/>
  <c r="H88" i="31"/>
  <c r="E80" i="32"/>
  <c r="U80" i="32"/>
  <c r="E80" i="33"/>
  <c r="F84" i="33"/>
  <c r="G88" i="33"/>
  <c r="F80" i="34"/>
  <c r="G84" i="34"/>
  <c r="D88" i="34"/>
  <c r="H88" i="34"/>
  <c r="H84" i="33"/>
  <c r="E80" i="29"/>
  <c r="F84" i="29"/>
  <c r="G88" i="29"/>
  <c r="F84" i="30"/>
  <c r="G88" i="30"/>
  <c r="G80" i="31"/>
  <c r="D84" i="31"/>
  <c r="H84" i="31"/>
  <c r="E88" i="31"/>
  <c r="F80" i="32"/>
  <c r="U80" i="33"/>
  <c r="L62" i="34"/>
  <c r="M63" i="34" s="1"/>
  <c r="J82" i="34"/>
  <c r="L80" i="34" s="1"/>
  <c r="L78" i="34" s="1"/>
  <c r="L77" i="34" s="1"/>
  <c r="L52" i="34"/>
  <c r="J60" i="33"/>
  <c r="J64" i="33"/>
  <c r="L62" i="33"/>
  <c r="M63" i="33" s="1"/>
  <c r="J175" i="33"/>
  <c r="L173" i="33" s="1"/>
  <c r="M174" i="33" s="1"/>
  <c r="L52" i="33"/>
  <c r="L62" i="32"/>
  <c r="M63" i="32" s="1"/>
  <c r="J139" i="32"/>
  <c r="J175" i="32"/>
  <c r="L173" i="32" s="1"/>
  <c r="M174" i="32" s="1"/>
  <c r="J60" i="32"/>
  <c r="J125" i="32"/>
  <c r="L123" i="32" s="1"/>
  <c r="L62" i="31"/>
  <c r="M63" i="31" s="1"/>
  <c r="J139" i="31"/>
  <c r="J68" i="31"/>
  <c r="J12" i="31"/>
  <c r="J139" i="30"/>
  <c r="U80" i="30"/>
  <c r="J125" i="30"/>
  <c r="L123" i="30" s="1"/>
  <c r="J38" i="30"/>
  <c r="L36" i="30" s="1"/>
  <c r="M37" i="30" s="1"/>
  <c r="J47" i="30"/>
  <c r="L45" i="30" s="1"/>
  <c r="M46" i="30" s="1"/>
  <c r="J60" i="30"/>
  <c r="L52" i="30"/>
  <c r="J25" i="29"/>
  <c r="J64" i="29"/>
  <c r="L62" i="29"/>
  <c r="M63" i="29" s="1"/>
  <c r="J98" i="29"/>
  <c r="L96" i="29" s="1"/>
  <c r="J47" i="29"/>
  <c r="L45" i="29" s="1"/>
  <c r="M46" i="29" s="1"/>
  <c r="J68" i="29"/>
  <c r="J159" i="29"/>
  <c r="L157" i="29" s="1"/>
  <c r="M153" i="29" s="1"/>
  <c r="J175" i="30" l="1"/>
  <c r="L173" i="30" s="1"/>
  <c r="M174" i="30" s="1"/>
  <c r="J116" i="34"/>
  <c r="L114" i="34" s="1"/>
  <c r="J139" i="33"/>
  <c r="J25" i="34"/>
  <c r="J125" i="31"/>
  <c r="L123" i="31" s="1"/>
  <c r="M115" i="31" s="1"/>
  <c r="J68" i="32"/>
  <c r="L10" i="32"/>
  <c r="J47" i="31"/>
  <c r="L45" i="31" s="1"/>
  <c r="M46" i="31" s="1"/>
  <c r="J82" i="31"/>
  <c r="L80" i="31" s="1"/>
  <c r="L78" i="31" s="1"/>
  <c r="L77" i="31" s="1"/>
  <c r="M78" i="31" s="1"/>
  <c r="J38" i="32"/>
  <c r="L36" i="32" s="1"/>
  <c r="M37" i="32" s="1"/>
  <c r="J116" i="33"/>
  <c r="L114" i="33" s="1"/>
  <c r="M115" i="33" s="1"/>
  <c r="J64" i="34"/>
  <c r="J68" i="33"/>
  <c r="J68" i="30"/>
  <c r="J68" i="34"/>
  <c r="J38" i="34"/>
  <c r="L36" i="34" s="1"/>
  <c r="M37" i="34" s="1"/>
  <c r="J159" i="30"/>
  <c r="L157" i="30" s="1"/>
  <c r="M153" i="30" s="1"/>
  <c r="J82" i="33"/>
  <c r="L80" i="33" s="1"/>
  <c r="L78" i="33" s="1"/>
  <c r="L77" i="33" s="1"/>
  <c r="M78" i="33" s="1"/>
  <c r="M115" i="34"/>
  <c r="M78" i="34"/>
  <c r="M115" i="32"/>
  <c r="M78" i="32"/>
  <c r="M78" i="30"/>
  <c r="M115" i="29"/>
  <c r="M78" i="29"/>
  <c r="L138" i="34"/>
  <c r="L146" i="34" s="1"/>
  <c r="L137" i="34" s="1"/>
  <c r="M136" i="34" s="1"/>
  <c r="K137" i="34"/>
  <c r="K23" i="34"/>
  <c r="L23" i="34" s="1"/>
  <c r="L10" i="34"/>
  <c r="K23" i="33"/>
  <c r="L23" i="33" s="1"/>
  <c r="L10" i="33"/>
  <c r="L138" i="32"/>
  <c r="L146" i="32" s="1"/>
  <c r="L137" i="32" s="1"/>
  <c r="M136" i="32" s="1"/>
  <c r="K137" i="32"/>
  <c r="L23" i="32"/>
  <c r="M8" i="32" s="1"/>
  <c r="K23" i="31"/>
  <c r="L23" i="31" s="1"/>
  <c r="L10" i="31"/>
  <c r="K137" i="31"/>
  <c r="L138" i="31"/>
  <c r="L146" i="31" s="1"/>
  <c r="L137" i="31" s="1"/>
  <c r="M136" i="31" s="1"/>
  <c r="L138" i="30"/>
  <c r="L146" i="30" s="1"/>
  <c r="L137" i="30" s="1"/>
  <c r="M136" i="30" s="1"/>
  <c r="K137" i="30"/>
  <c r="M115" i="30"/>
  <c r="K23" i="30"/>
  <c r="L23" i="30" s="1"/>
  <c r="L10" i="30"/>
  <c r="L10" i="29"/>
  <c r="K23" i="29"/>
  <c r="L23" i="29" s="1"/>
  <c r="L138" i="29"/>
  <c r="L146" i="29" s="1"/>
  <c r="L137" i="29" s="1"/>
  <c r="M136" i="29" s="1"/>
  <c r="K137" i="29"/>
  <c r="E57" i="14"/>
  <c r="D57" i="14"/>
  <c r="A115" i="31" l="1"/>
  <c r="A115" i="32"/>
  <c r="A115" i="34"/>
  <c r="A115" i="29"/>
  <c r="L138" i="33"/>
  <c r="L146" i="33" s="1"/>
  <c r="L137" i="33" s="1"/>
  <c r="M136" i="33" s="1"/>
  <c r="K137" i="33"/>
  <c r="A135" i="30"/>
  <c r="M8" i="34"/>
  <c r="L190" i="34" s="1"/>
  <c r="M8" i="33"/>
  <c r="L190" i="33" s="1"/>
  <c r="D3" i="33" s="1"/>
  <c r="H12" i="16" s="1"/>
  <c r="L190" i="32"/>
  <c r="M8" i="31"/>
  <c r="M8" i="30"/>
  <c r="M8" i="29"/>
  <c r="F40" i="15"/>
  <c r="L153" i="14"/>
  <c r="G23" i="15"/>
  <c r="A135" i="29" s="1"/>
  <c r="K147" i="14"/>
  <c r="H184" i="14"/>
  <c r="G184" i="14"/>
  <c r="F184" i="14"/>
  <c r="E184" i="14"/>
  <c r="D184" i="14"/>
  <c r="H183" i="14"/>
  <c r="G183" i="14"/>
  <c r="F183" i="14"/>
  <c r="E183" i="14"/>
  <c r="D183" i="14"/>
  <c r="H180" i="14"/>
  <c r="G180" i="14"/>
  <c r="F180" i="14"/>
  <c r="E180" i="14"/>
  <c r="D180" i="14"/>
  <c r="H179" i="14"/>
  <c r="G179" i="14"/>
  <c r="F179" i="14"/>
  <c r="E179" i="14"/>
  <c r="D179" i="14"/>
  <c r="H176" i="14"/>
  <c r="G176" i="14"/>
  <c r="F176" i="14"/>
  <c r="E176" i="14"/>
  <c r="D176" i="14"/>
  <c r="H175" i="14"/>
  <c r="G175" i="14"/>
  <c r="F175" i="14"/>
  <c r="E175" i="14"/>
  <c r="D175" i="14"/>
  <c r="P173" i="14"/>
  <c r="N173" i="14"/>
  <c r="H168" i="14"/>
  <c r="G168" i="14"/>
  <c r="F168" i="14"/>
  <c r="E168" i="14"/>
  <c r="D168" i="14"/>
  <c r="H167" i="14"/>
  <c r="G167" i="14"/>
  <c r="F167" i="14"/>
  <c r="E167" i="14"/>
  <c r="D167" i="14"/>
  <c r="H164" i="14"/>
  <c r="G164" i="14"/>
  <c r="F164" i="14"/>
  <c r="E164" i="14"/>
  <c r="D164" i="14"/>
  <c r="H163" i="14"/>
  <c r="G163" i="14"/>
  <c r="F163" i="14"/>
  <c r="E163" i="14"/>
  <c r="D163" i="14"/>
  <c r="H160" i="14"/>
  <c r="G160" i="14"/>
  <c r="F160" i="14"/>
  <c r="E160" i="14"/>
  <c r="D160" i="14"/>
  <c r="H159" i="14"/>
  <c r="G159" i="14"/>
  <c r="F159" i="14"/>
  <c r="E159" i="14"/>
  <c r="D159" i="14"/>
  <c r="P154" i="14"/>
  <c r="N154" i="14"/>
  <c r="H149" i="14"/>
  <c r="G149" i="14"/>
  <c r="F149" i="14"/>
  <c r="E149" i="14"/>
  <c r="D149" i="14"/>
  <c r="I149" i="14" s="1"/>
  <c r="P147" i="14"/>
  <c r="N147" i="14"/>
  <c r="H144" i="14"/>
  <c r="G144" i="14"/>
  <c r="F144" i="14"/>
  <c r="E144" i="14"/>
  <c r="D144" i="14"/>
  <c r="H143" i="14"/>
  <c r="G143" i="14"/>
  <c r="F143" i="14"/>
  <c r="E143" i="14"/>
  <c r="D143" i="14"/>
  <c r="H140" i="14"/>
  <c r="G140" i="14"/>
  <c r="F140" i="14"/>
  <c r="E140" i="14"/>
  <c r="D140" i="14"/>
  <c r="H139" i="14"/>
  <c r="G139" i="14"/>
  <c r="F139" i="14"/>
  <c r="E139" i="14"/>
  <c r="D139" i="14"/>
  <c r="P137" i="14"/>
  <c r="N137" i="14"/>
  <c r="P135" i="14"/>
  <c r="N135" i="14"/>
  <c r="L135" i="14"/>
  <c r="K135" i="14"/>
  <c r="H130" i="14"/>
  <c r="G130" i="14"/>
  <c r="F130" i="14"/>
  <c r="E130" i="14"/>
  <c r="D130" i="14"/>
  <c r="H129" i="14"/>
  <c r="G129" i="14"/>
  <c r="F129" i="14"/>
  <c r="E129" i="14"/>
  <c r="D129" i="14"/>
  <c r="H126" i="14"/>
  <c r="G126" i="14"/>
  <c r="F126" i="14"/>
  <c r="E126" i="14"/>
  <c r="D126" i="14"/>
  <c r="H125" i="14"/>
  <c r="G125" i="14"/>
  <c r="F125" i="14"/>
  <c r="E125" i="14"/>
  <c r="D125" i="14"/>
  <c r="G38" i="15"/>
  <c r="A115" i="30" s="1"/>
  <c r="H121" i="14"/>
  <c r="G121" i="14"/>
  <c r="F121" i="14"/>
  <c r="E121" i="14"/>
  <c r="D121" i="14"/>
  <c r="H120" i="14"/>
  <c r="G120" i="14"/>
  <c r="F120" i="14"/>
  <c r="E120" i="14"/>
  <c r="D120" i="14"/>
  <c r="H117" i="14"/>
  <c r="G117" i="14"/>
  <c r="F117" i="14"/>
  <c r="E117" i="14"/>
  <c r="D117" i="14"/>
  <c r="H116" i="14"/>
  <c r="G116" i="14"/>
  <c r="F116" i="14"/>
  <c r="E116" i="14"/>
  <c r="D116" i="14"/>
  <c r="D80" i="14"/>
  <c r="A135" i="34" l="1"/>
  <c r="A115" i="33"/>
  <c r="D3" i="32"/>
  <c r="H11" i="16" s="1"/>
  <c r="A135" i="32"/>
  <c r="D3" i="34"/>
  <c r="H13" i="16" s="1"/>
  <c r="A135" i="33"/>
  <c r="A135" i="31"/>
  <c r="L190" i="31"/>
  <c r="D3" i="31" s="1"/>
  <c r="H10" i="16" s="1"/>
  <c r="L190" i="30"/>
  <c r="D3" i="30" s="1"/>
  <c r="H9" i="16" s="1"/>
  <c r="L190" i="29"/>
  <c r="D3" i="29" s="1"/>
  <c r="H8" i="16" s="1"/>
  <c r="I130" i="14"/>
  <c r="I126" i="14"/>
  <c r="I144" i="14"/>
  <c r="I167" i="14"/>
  <c r="I184" i="14"/>
  <c r="I163" i="14"/>
  <c r="I180" i="14"/>
  <c r="I125" i="14"/>
  <c r="U137" i="14"/>
  <c r="I143" i="14"/>
  <c r="U154" i="14"/>
  <c r="I159" i="14"/>
  <c r="I164" i="14"/>
  <c r="I168" i="14"/>
  <c r="U173" i="14"/>
  <c r="I179" i="14"/>
  <c r="I183" i="14"/>
  <c r="I176" i="14"/>
  <c r="I175" i="14"/>
  <c r="I160" i="14"/>
  <c r="U135" i="14"/>
  <c r="U147" i="14"/>
  <c r="I139" i="14"/>
  <c r="I140" i="14"/>
  <c r="I129" i="14"/>
  <c r="I121" i="14"/>
  <c r="I120" i="14"/>
  <c r="I117" i="14"/>
  <c r="I116" i="14"/>
  <c r="G20" i="15"/>
  <c r="G18" i="15"/>
  <c r="H69" i="14"/>
  <c r="G69" i="14"/>
  <c r="F69" i="14"/>
  <c r="E69" i="14"/>
  <c r="D69" i="14"/>
  <c r="H68" i="14"/>
  <c r="G68" i="14"/>
  <c r="F68" i="14"/>
  <c r="E68" i="14"/>
  <c r="D68" i="14"/>
  <c r="H65" i="14"/>
  <c r="G65" i="14"/>
  <c r="F65" i="14"/>
  <c r="E65" i="14"/>
  <c r="D65" i="14"/>
  <c r="F64" i="14"/>
  <c r="D64" i="14"/>
  <c r="H64" i="14"/>
  <c r="G64" i="14"/>
  <c r="E64" i="14"/>
  <c r="E60" i="14"/>
  <c r="F60" i="14"/>
  <c r="E61" i="14"/>
  <c r="F61" i="14"/>
  <c r="D61" i="14"/>
  <c r="D60" i="14"/>
  <c r="A50" i="14"/>
  <c r="A59" i="31" l="1"/>
  <c r="A59" i="30"/>
  <c r="A59" i="29"/>
  <c r="A59" i="32"/>
  <c r="A59" i="34"/>
  <c r="A59" i="33"/>
  <c r="A58" i="33"/>
  <c r="A58" i="34"/>
  <c r="A58" i="31"/>
  <c r="A58" i="30"/>
  <c r="A58" i="32"/>
  <c r="A58" i="29"/>
  <c r="J139" i="14"/>
  <c r="L138" i="14" s="1"/>
  <c r="L146" i="14" s="1"/>
  <c r="L137" i="14" s="1"/>
  <c r="J175" i="14"/>
  <c r="L173" i="14" s="1"/>
  <c r="M174" i="14" s="1"/>
  <c r="J125" i="14"/>
  <c r="L123" i="14" s="1"/>
  <c r="J159" i="14"/>
  <c r="L157" i="14" s="1"/>
  <c r="M153" i="14" s="1"/>
  <c r="J116" i="14"/>
  <c r="L114" i="14" s="1"/>
  <c r="I68" i="14"/>
  <c r="I69" i="14"/>
  <c r="I64" i="14"/>
  <c r="I65" i="14"/>
  <c r="I61" i="14"/>
  <c r="I60" i="14"/>
  <c r="L8" i="14"/>
  <c r="K137" i="14" l="1"/>
  <c r="J64" i="14"/>
  <c r="M115" i="14"/>
  <c r="A115" i="14" s="1"/>
  <c r="J68" i="14"/>
  <c r="J60" i="14"/>
  <c r="L58" i="14" s="1"/>
  <c r="M59" i="14" s="1"/>
  <c r="K94" i="14"/>
  <c r="E88" i="14"/>
  <c r="F88" i="14"/>
  <c r="G88" i="14"/>
  <c r="H88" i="14"/>
  <c r="E84" i="14"/>
  <c r="F84" i="14"/>
  <c r="G84" i="14"/>
  <c r="H84" i="14"/>
  <c r="D88" i="14"/>
  <c r="D84" i="14"/>
  <c r="E80" i="14"/>
  <c r="F80" i="14"/>
  <c r="G80" i="14"/>
  <c r="H80" i="14"/>
  <c r="T80" i="14"/>
  <c r="L9" i="14"/>
  <c r="G27" i="15"/>
  <c r="T111" i="14"/>
  <c r="H107" i="14"/>
  <c r="G107" i="14"/>
  <c r="F107" i="14"/>
  <c r="E107" i="14"/>
  <c r="D107" i="14"/>
  <c r="H106" i="14"/>
  <c r="G106" i="14"/>
  <c r="F106" i="14"/>
  <c r="E106" i="14"/>
  <c r="D106" i="14"/>
  <c r="H103" i="14"/>
  <c r="G103" i="14"/>
  <c r="F103" i="14"/>
  <c r="E103" i="14"/>
  <c r="D103" i="14"/>
  <c r="H102" i="14"/>
  <c r="G102" i="14"/>
  <c r="F102" i="14"/>
  <c r="E102" i="14"/>
  <c r="D102" i="14"/>
  <c r="H99" i="14"/>
  <c r="G99" i="14"/>
  <c r="F99" i="14"/>
  <c r="E99" i="14"/>
  <c r="D99" i="14"/>
  <c r="H98" i="14"/>
  <c r="G98" i="14"/>
  <c r="F98" i="14"/>
  <c r="E98" i="14"/>
  <c r="D98" i="14"/>
  <c r="H91" i="14"/>
  <c r="G91" i="14"/>
  <c r="F91" i="14"/>
  <c r="E91" i="14"/>
  <c r="D91" i="14"/>
  <c r="H90" i="14"/>
  <c r="G90" i="14"/>
  <c r="F90" i="14"/>
  <c r="E90" i="14"/>
  <c r="D90" i="14"/>
  <c r="H87" i="14"/>
  <c r="G87" i="14"/>
  <c r="F87" i="14"/>
  <c r="E87" i="14"/>
  <c r="D87" i="14"/>
  <c r="H86" i="14"/>
  <c r="G86" i="14"/>
  <c r="F86" i="14"/>
  <c r="E86" i="14"/>
  <c r="D86" i="14"/>
  <c r="H83" i="14"/>
  <c r="G83" i="14"/>
  <c r="F83" i="14"/>
  <c r="E83" i="14"/>
  <c r="D83" i="14"/>
  <c r="H82" i="14"/>
  <c r="G82" i="14"/>
  <c r="F82" i="14"/>
  <c r="E82" i="14"/>
  <c r="D82" i="14"/>
  <c r="S80" i="14"/>
  <c r="R80" i="14"/>
  <c r="Q80" i="14"/>
  <c r="P80" i="14"/>
  <c r="H52" i="14"/>
  <c r="G52" i="14"/>
  <c r="F52" i="14"/>
  <c r="E52" i="14"/>
  <c r="D52" i="14"/>
  <c r="H48" i="14"/>
  <c r="G48" i="14"/>
  <c r="F48" i="14"/>
  <c r="E48" i="14"/>
  <c r="D48" i="14"/>
  <c r="H43" i="14"/>
  <c r="G43" i="14"/>
  <c r="F43" i="14"/>
  <c r="E43" i="14"/>
  <c r="D43" i="14"/>
  <c r="H39" i="14"/>
  <c r="G39" i="14"/>
  <c r="F39" i="14"/>
  <c r="E39" i="14"/>
  <c r="D39" i="14"/>
  <c r="H30" i="14"/>
  <c r="G30" i="14"/>
  <c r="F30" i="14"/>
  <c r="E30" i="14"/>
  <c r="D30" i="14"/>
  <c r="H29" i="14"/>
  <c r="G29" i="14"/>
  <c r="F29" i="14"/>
  <c r="E29" i="14"/>
  <c r="D29" i="14"/>
  <c r="H26" i="14"/>
  <c r="G26" i="14"/>
  <c r="F26" i="14"/>
  <c r="E26" i="14"/>
  <c r="D26" i="14"/>
  <c r="H25" i="14"/>
  <c r="G25" i="14"/>
  <c r="F25" i="14"/>
  <c r="E25" i="14"/>
  <c r="D25" i="14"/>
  <c r="H21" i="14"/>
  <c r="G21" i="14"/>
  <c r="F21" i="14"/>
  <c r="E21" i="14"/>
  <c r="D21" i="14"/>
  <c r="H20" i="14"/>
  <c r="G20" i="14"/>
  <c r="F20" i="14"/>
  <c r="E20" i="14"/>
  <c r="D20" i="14"/>
  <c r="H17" i="14"/>
  <c r="G17" i="14"/>
  <c r="F17" i="14"/>
  <c r="E17" i="14"/>
  <c r="D17" i="14"/>
  <c r="H16" i="14"/>
  <c r="G16" i="14"/>
  <c r="F16" i="14"/>
  <c r="E16" i="14"/>
  <c r="D16" i="14"/>
  <c r="H13" i="14"/>
  <c r="G13" i="14"/>
  <c r="F13" i="14"/>
  <c r="E13" i="14"/>
  <c r="D13" i="14"/>
  <c r="H12" i="14"/>
  <c r="G12" i="14"/>
  <c r="F12" i="14"/>
  <c r="E12" i="14"/>
  <c r="D12" i="14"/>
  <c r="P10" i="14"/>
  <c r="N10" i="14"/>
  <c r="R8" i="14"/>
  <c r="Q8" i="14"/>
  <c r="P8" i="14"/>
  <c r="N8" i="14"/>
  <c r="J14" i="15"/>
  <c r="J16" i="15"/>
  <c r="J25" i="15"/>
  <c r="J27" i="15"/>
  <c r="J30" i="15"/>
  <c r="J33" i="15"/>
  <c r="J12" i="15"/>
  <c r="A155" i="32" l="1"/>
  <c r="A155" i="31"/>
  <c r="A155" i="29"/>
  <c r="A155" i="34"/>
  <c r="A155" i="33"/>
  <c r="A155" i="30"/>
  <c r="L62" i="14"/>
  <c r="M63" i="14" s="1"/>
  <c r="A155" i="14"/>
  <c r="A58" i="14"/>
  <c r="I39" i="14"/>
  <c r="I48" i="14"/>
  <c r="I83" i="14"/>
  <c r="I91" i="14"/>
  <c r="I102" i="14"/>
  <c r="I43" i="14"/>
  <c r="I52" i="14"/>
  <c r="I87" i="14"/>
  <c r="I106" i="14"/>
  <c r="I107" i="14"/>
  <c r="I30" i="14"/>
  <c r="I21" i="14"/>
  <c r="I17" i="14"/>
  <c r="I26" i="14"/>
  <c r="I13" i="14"/>
  <c r="U8" i="14"/>
  <c r="U10" i="14"/>
  <c r="I16" i="14"/>
  <c r="I25" i="14"/>
  <c r="I82" i="14"/>
  <c r="I86" i="14"/>
  <c r="I90" i="14"/>
  <c r="I98" i="14"/>
  <c r="J35" i="15"/>
  <c r="I12" i="14"/>
  <c r="I20" i="14"/>
  <c r="I29" i="14"/>
  <c r="I38" i="14"/>
  <c r="I42" i="14"/>
  <c r="I47" i="14"/>
  <c r="I51" i="14"/>
  <c r="I103" i="14"/>
  <c r="U80" i="14"/>
  <c r="I99" i="14"/>
  <c r="L7" i="14"/>
  <c r="L52" i="14"/>
  <c r="A59" i="14" l="1"/>
  <c r="J47" i="14"/>
  <c r="L45" i="14" s="1"/>
  <c r="M46" i="14" s="1"/>
  <c r="J25" i="14"/>
  <c r="J12" i="14"/>
  <c r="L10" i="14" s="1"/>
  <c r="J38" i="14"/>
  <c r="L36" i="14" s="1"/>
  <c r="M37" i="14" s="1"/>
  <c r="J98" i="14"/>
  <c r="L96" i="14" s="1"/>
  <c r="J82" i="14"/>
  <c r="L80" i="14" s="1"/>
  <c r="L78" i="14" s="1"/>
  <c r="L77" i="14" s="1"/>
  <c r="K23" i="14" l="1"/>
  <c r="L23" i="14" s="1"/>
  <c r="M136" i="14"/>
  <c r="A135" i="14" s="1"/>
  <c r="M78" i="14"/>
  <c r="M8" i="14" l="1"/>
  <c r="L190" i="14" s="1"/>
  <c r="G33" i="15"/>
  <c r="G30" i="15"/>
  <c r="G16" i="15"/>
  <c r="G14" i="15"/>
  <c r="G12" i="15"/>
  <c r="A174" i="31" l="1"/>
  <c r="A174" i="34"/>
  <c r="A174" i="29"/>
  <c r="A174" i="32"/>
  <c r="A174" i="33"/>
  <c r="A174" i="30"/>
  <c r="A78" i="33"/>
  <c r="A78" i="32"/>
  <c r="A78" i="30"/>
  <c r="A78" i="31"/>
  <c r="A78" i="29"/>
  <c r="A78" i="34"/>
  <c r="A37" i="33"/>
  <c r="A40" i="33" s="1"/>
  <c r="A41" i="33" s="1"/>
  <c r="A37" i="29"/>
  <c r="A40" i="29" s="1"/>
  <c r="A41" i="29" s="1"/>
  <c r="A37" i="31"/>
  <c r="A40" i="31" s="1"/>
  <c r="A41" i="31" s="1"/>
  <c r="A37" i="30"/>
  <c r="A40" i="30" s="1"/>
  <c r="A41" i="30" s="1"/>
  <c r="A37" i="32"/>
  <c r="A40" i="32" s="1"/>
  <c r="A41" i="32" s="1"/>
  <c r="A37" i="34"/>
  <c r="A40" i="34" s="1"/>
  <c r="A41" i="34" s="1"/>
  <c r="F42" i="15"/>
  <c r="A45" i="33"/>
  <c r="A45" i="30"/>
  <c r="A45" i="32"/>
  <c r="A45" i="29"/>
  <c r="A45" i="34"/>
  <c r="A45" i="31"/>
  <c r="A9" i="33"/>
  <c r="A9" i="34"/>
  <c r="A9" i="32"/>
  <c r="A9" i="31"/>
  <c r="A9" i="30"/>
  <c r="A9" i="29"/>
  <c r="D3" i="14"/>
  <c r="H7" i="16" s="1"/>
  <c r="A45" i="14"/>
  <c r="A174" i="14"/>
  <c r="A37" i="14"/>
  <c r="A78" i="14"/>
  <c r="A9" i="14"/>
  <c r="L5" i="14"/>
  <c r="A40" i="14" l="1"/>
  <c r="A41" i="14" s="1"/>
  <c r="AX39" i="2"/>
  <c r="AP39" i="2"/>
  <c r="AH39" i="2"/>
  <c r="Z39" i="2"/>
  <c r="R39" i="2"/>
  <c r="J39" i="2"/>
  <c r="AX38" i="2"/>
  <c r="AP38" i="2"/>
  <c r="AH38" i="2"/>
  <c r="Z38" i="2"/>
  <c r="R38" i="2"/>
  <c r="J38" i="2"/>
  <c r="AX37" i="2"/>
  <c r="AP37" i="2"/>
  <c r="AH37" i="2"/>
  <c r="Z37" i="2"/>
  <c r="R37" i="2"/>
  <c r="J37" i="2"/>
  <c r="AX36" i="2"/>
  <c r="AP36" i="2"/>
  <c r="AH36" i="2"/>
  <c r="Z36" i="2"/>
  <c r="R36" i="2"/>
  <c r="J36" i="2"/>
  <c r="AX35" i="2"/>
  <c r="AP35" i="2"/>
  <c r="AH35" i="2"/>
  <c r="Z35" i="2"/>
  <c r="R35" i="2"/>
  <c r="J35" i="2"/>
  <c r="AX34" i="2"/>
  <c r="AP34" i="2"/>
  <c r="AH34" i="2"/>
  <c r="Z34" i="2"/>
  <c r="R34" i="2"/>
  <c r="J34" i="2"/>
  <c r="AX33" i="2"/>
  <c r="AP33" i="2"/>
  <c r="AH33" i="2"/>
  <c r="Z33" i="2"/>
  <c r="R33" i="2"/>
  <c r="J33" i="2"/>
  <c r="AX32" i="2"/>
  <c r="AP32" i="2"/>
  <c r="AH32" i="2"/>
  <c r="Z32" i="2"/>
  <c r="R32" i="2"/>
  <c r="J32" i="2"/>
  <c r="AX31" i="2"/>
  <c r="AP31" i="2"/>
  <c r="AH31" i="2"/>
  <c r="Z31" i="2"/>
  <c r="R31" i="2"/>
  <c r="J31" i="2"/>
  <c r="AX30" i="2"/>
  <c r="AP30" i="2"/>
  <c r="AH30" i="2"/>
  <c r="Z30" i="2"/>
  <c r="R30" i="2"/>
  <c r="J30" i="2"/>
  <c r="AX29" i="2"/>
  <c r="AP29" i="2"/>
  <c r="AH29" i="2"/>
  <c r="Z29" i="2"/>
  <c r="R29" i="2"/>
  <c r="J29" i="2"/>
  <c r="AX28" i="2"/>
  <c r="AP28" i="2"/>
  <c r="AH28" i="2"/>
  <c r="Z28" i="2"/>
  <c r="R28" i="2"/>
  <c r="J28" i="2"/>
  <c r="AX27" i="2"/>
  <c r="AP27" i="2"/>
  <c r="AH27" i="2"/>
  <c r="Z27" i="2"/>
  <c r="R27" i="2"/>
  <c r="J27" i="2"/>
  <c r="AX26" i="2"/>
  <c r="AP26" i="2"/>
  <c r="AH26" i="2"/>
  <c r="Z26" i="2"/>
  <c r="R26" i="2"/>
  <c r="J26" i="2"/>
  <c r="AX25" i="2"/>
  <c r="AP25" i="2"/>
  <c r="AH25" i="2"/>
  <c r="Z25" i="2"/>
  <c r="R25" i="2"/>
  <c r="J25" i="2"/>
  <c r="AX24" i="2"/>
  <c r="AP24" i="2"/>
  <c r="AH24" i="2"/>
  <c r="Z24" i="2"/>
  <c r="R24" i="2"/>
  <c r="J24" i="2"/>
  <c r="AX23" i="2"/>
  <c r="AP23" i="2"/>
  <c r="AH23" i="2"/>
  <c r="Z23" i="2"/>
  <c r="R23" i="2"/>
  <c r="J23" i="2"/>
  <c r="AX22" i="2"/>
  <c r="AP22" i="2"/>
  <c r="AH22" i="2"/>
  <c r="Z22" i="2"/>
  <c r="R22" i="2"/>
  <c r="J22" i="2"/>
  <c r="AX21" i="2"/>
  <c r="AP21" i="2"/>
  <c r="AH21" i="2"/>
  <c r="Z21" i="2"/>
  <c r="R21" i="2"/>
  <c r="J21" i="2"/>
  <c r="AX20" i="2"/>
  <c r="AP20" i="2"/>
  <c r="AH20" i="2"/>
  <c r="Z20" i="2"/>
  <c r="R20" i="2"/>
  <c r="J20" i="2"/>
  <c r="AX19" i="2"/>
  <c r="AP19" i="2"/>
  <c r="AH19" i="2"/>
  <c r="Z19" i="2"/>
  <c r="R19" i="2"/>
  <c r="J19" i="2"/>
  <c r="AX18" i="2"/>
  <c r="AP18" i="2"/>
  <c r="AH18" i="2"/>
  <c r="Z18" i="2"/>
  <c r="R18" i="2"/>
  <c r="J18" i="2"/>
  <c r="AX17" i="2"/>
  <c r="AP17" i="2"/>
  <c r="AH17" i="2"/>
  <c r="Z17" i="2"/>
  <c r="R17" i="2"/>
  <c r="J17" i="2"/>
  <c r="AX16" i="2"/>
  <c r="AP16" i="2"/>
  <c r="AH16" i="2"/>
  <c r="Z16" i="2"/>
  <c r="R16" i="2"/>
  <c r="J16" i="2"/>
  <c r="AX15" i="2"/>
  <c r="AP15" i="2"/>
  <c r="AH15" i="2"/>
  <c r="Z15" i="2"/>
  <c r="R15" i="2"/>
  <c r="J15" i="2"/>
  <c r="AX14" i="2"/>
  <c r="AP14" i="2"/>
  <c r="AH14" i="2"/>
  <c r="Z14" i="2"/>
  <c r="R14" i="2"/>
  <c r="J14" i="2"/>
  <c r="AX13" i="2"/>
  <c r="AP13" i="2"/>
  <c r="AH13" i="2"/>
  <c r="Z13" i="2"/>
  <c r="R13" i="2"/>
  <c r="J13" i="2"/>
  <c r="AX12" i="2"/>
  <c r="AP12" i="2"/>
  <c r="AH12" i="2"/>
  <c r="Z12" i="2"/>
  <c r="R12" i="2"/>
  <c r="J12" i="2"/>
  <c r="AX11" i="2"/>
  <c r="AP11" i="2"/>
  <c r="AH11" i="2"/>
  <c r="Z11" i="2"/>
  <c r="R11" i="2"/>
  <c r="J11" i="2"/>
  <c r="AX10" i="2"/>
  <c r="AP10" i="2"/>
  <c r="AH10" i="2"/>
  <c r="Z10" i="2"/>
  <c r="R10" i="2"/>
  <c r="J10" i="2"/>
  <c r="AX9" i="2"/>
  <c r="AP9" i="2"/>
  <c r="AH9" i="2"/>
  <c r="Z9" i="2"/>
  <c r="R9" i="2"/>
  <c r="J9" i="2"/>
  <c r="AX8" i="2"/>
  <c r="AP8" i="2"/>
  <c r="AH8" i="2"/>
  <c r="Z8" i="2"/>
  <c r="R8" i="2"/>
  <c r="J8" i="2"/>
  <c r="AZ8" i="2" l="1"/>
  <c r="BA8" i="2" s="1"/>
  <c r="AZ12" i="2"/>
  <c r="BA12" i="2" s="1"/>
  <c r="AZ16" i="2"/>
  <c r="BA16" i="2" s="1"/>
  <c r="AZ20" i="2"/>
  <c r="BA20" i="2" s="1"/>
  <c r="AZ24" i="2"/>
  <c r="BA24" i="2" s="1"/>
  <c r="AZ28" i="2"/>
  <c r="BA28" i="2" s="1"/>
  <c r="AZ32" i="2"/>
  <c r="BA32" i="2" s="1"/>
  <c r="AZ36" i="2"/>
  <c r="BA36" i="2" s="1"/>
  <c r="AZ9" i="2"/>
  <c r="BA9" i="2" s="1"/>
  <c r="AZ13" i="2"/>
  <c r="BA13" i="2" s="1"/>
  <c r="AZ17" i="2"/>
  <c r="BA17" i="2" s="1"/>
  <c r="AZ21" i="2"/>
  <c r="BA21" i="2" s="1"/>
  <c r="AZ25" i="2"/>
  <c r="BA25" i="2" s="1"/>
  <c r="AZ29" i="2"/>
  <c r="BA29" i="2" s="1"/>
  <c r="AZ33" i="2"/>
  <c r="BA33" i="2" s="1"/>
  <c r="AZ11" i="2"/>
  <c r="BA11" i="2" s="1"/>
  <c r="AZ15" i="2"/>
  <c r="BA15" i="2" s="1"/>
  <c r="AZ19" i="2"/>
  <c r="BA19" i="2" s="1"/>
  <c r="AZ23" i="2"/>
  <c r="BA23" i="2" s="1"/>
  <c r="AZ27" i="2"/>
  <c r="BA27" i="2" s="1"/>
  <c r="AZ31" i="2"/>
  <c r="BA31" i="2" s="1"/>
  <c r="AZ35" i="2"/>
  <c r="BA35" i="2" s="1"/>
  <c r="AZ10" i="2"/>
  <c r="BA10" i="2" s="1"/>
  <c r="AZ14" i="2"/>
  <c r="BA14" i="2" s="1"/>
  <c r="AZ18" i="2"/>
  <c r="BA18" i="2" s="1"/>
  <c r="AZ22" i="2"/>
  <c r="BA22" i="2" s="1"/>
  <c r="AZ26" i="2"/>
  <c r="BA26" i="2" s="1"/>
  <c r="AZ30" i="2"/>
  <c r="BA30" i="2" s="1"/>
  <c r="AZ34" i="2"/>
  <c r="BA34" i="2" s="1"/>
  <c r="AZ37" i="2"/>
  <c r="BA37" i="2" s="1"/>
  <c r="AZ38" i="2"/>
  <c r="BA38" i="2" s="1"/>
  <c r="AZ39" i="2"/>
  <c r="BA39" i="2" s="1"/>
</calcChain>
</file>

<file path=xl/sharedStrings.xml><?xml version="1.0" encoding="utf-8"?>
<sst xmlns="http://schemas.openxmlformats.org/spreadsheetml/2006/main" count="1798" uniqueCount="277">
  <si>
    <t>MC. H</t>
  </si>
  <si>
    <t>L.R</t>
  </si>
  <si>
    <t>R.N</t>
  </si>
  <si>
    <t>faisabilité</t>
  </si>
  <si>
    <t>simplicité</t>
  </si>
  <si>
    <t>spécificité</t>
  </si>
  <si>
    <t>pertinence</t>
  </si>
  <si>
    <t>des données</t>
  </si>
  <si>
    <t>TOTAL</t>
  </si>
  <si>
    <t xml:space="preserve">ICSHA mensuel </t>
  </si>
  <si>
    <t xml:space="preserve">% de conformité des mains </t>
  </si>
  <si>
    <t>Technique de  friction</t>
  </si>
  <si>
    <t xml:space="preserve">Disponibilité des SHA </t>
  </si>
  <si>
    <t xml:space="preserve">Opportunités respectés </t>
  </si>
  <si>
    <t xml:space="preserve">Utilisation à bon escient des gants </t>
  </si>
  <si>
    <t xml:space="preserve">Consommation de gants </t>
  </si>
  <si>
    <t>Rupture de stock de gants</t>
  </si>
  <si>
    <t xml:space="preserve">Rupture de stock (masque, tablier, lunettes) </t>
  </si>
  <si>
    <t xml:space="preserve">Conformité du port de la tenue de protection </t>
  </si>
  <si>
    <t>Traçabilité de la préparation des DD</t>
  </si>
  <si>
    <t xml:space="preserve">Vérification  de la validité du DM avant utilisation </t>
  </si>
  <si>
    <t>Pas de recapuchonnage ,ni désadaptation</t>
  </si>
  <si>
    <t>Élimination immédiate des DM souillés</t>
  </si>
  <si>
    <t>Niveau correct de remplissage des OPCT et des DASRI</t>
  </si>
  <si>
    <t xml:space="preserve">Élimination systématique des souillures avec papier absorbant  puis désinfection </t>
  </si>
  <si>
    <t xml:space="preserve">Les DD sont au minimum bactéricide et virucide sporicide </t>
  </si>
  <si>
    <t xml:space="preserve">Présence de DD, papier absorbant  et de gants sur les guéridon en utilisation </t>
  </si>
  <si>
    <t xml:space="preserve">Port de gant lors de l’élimination de la souillure et de la désinfection </t>
  </si>
  <si>
    <t xml:space="preserve">Tout prélèvement biologique est conditionné </t>
  </si>
  <si>
    <t xml:space="preserve">Il n’y a pas de DASRI dans les déchets ménagers, ni d’OPCT hors des containers </t>
  </si>
  <si>
    <t xml:space="preserve">Il n’y a pas de linge sale non conditionné dans un emballage fermé  </t>
  </si>
  <si>
    <t xml:space="preserve">Tout DM souillé est transporté conditionné dans un emballage hermétique  </t>
  </si>
  <si>
    <t xml:space="preserve">Présence de matériel sécurisé et de container à OPCT </t>
  </si>
  <si>
    <t xml:space="preserve">Pourcentage de soignants rencontrés pouvant citer les 4 points essentiels de la CAT   </t>
  </si>
  <si>
    <t xml:space="preserve">Pourcentage d’AES par piqûre </t>
  </si>
  <si>
    <t xml:space="preserve">Port de gant en utilisant un OPCT </t>
  </si>
  <si>
    <t>matrice multicritères</t>
  </si>
  <si>
    <t xml:space="preserve">échelle </t>
  </si>
  <si>
    <t xml:space="preserve">de </t>
  </si>
  <si>
    <t>cotation</t>
  </si>
  <si>
    <t>5=très bon</t>
  </si>
  <si>
    <t>4=bon</t>
  </si>
  <si>
    <t>3=acceptable</t>
  </si>
  <si>
    <t>2=moyen</t>
  </si>
  <si>
    <t>1=faible</t>
  </si>
  <si>
    <t>0=pas bon</t>
  </si>
  <si>
    <t>facilité de collecte</t>
  </si>
  <si>
    <t>rapidité d'obtention</t>
  </si>
  <si>
    <t>critères de sélection</t>
  </si>
  <si>
    <t>critères PS retenus</t>
  </si>
  <si>
    <t>Disponibilité container OPCT, DASRI, DD, bacs de prédésinfection</t>
  </si>
  <si>
    <t>PS1</t>
  </si>
  <si>
    <t>PS2</t>
  </si>
  <si>
    <t>PS3</t>
  </si>
  <si>
    <t>PS4</t>
  </si>
  <si>
    <t>PS5</t>
  </si>
  <si>
    <t>PS6</t>
  </si>
  <si>
    <t>PS7</t>
  </si>
  <si>
    <t>non</t>
  </si>
  <si>
    <t>oui</t>
  </si>
  <si>
    <t>NA</t>
  </si>
  <si>
    <t>critères</t>
  </si>
  <si>
    <t>soignant 1</t>
  </si>
  <si>
    <t>soignant 2</t>
  </si>
  <si>
    <t>soignant 3</t>
  </si>
  <si>
    <t>soignant 4</t>
  </si>
  <si>
    <t>soignant 5</t>
  </si>
  <si>
    <t>soignant 6</t>
  </si>
  <si>
    <t>soignant 7</t>
  </si>
  <si>
    <t>soignant 8</t>
  </si>
  <si>
    <t>soignant 9</t>
  </si>
  <si>
    <t>soignant 10</t>
  </si>
  <si>
    <t>soignant 11</t>
  </si>
  <si>
    <t>soignant 12</t>
  </si>
  <si>
    <t>soignant 13</t>
  </si>
  <si>
    <t>soignant 14</t>
  </si>
  <si>
    <t>soignant 15</t>
  </si>
  <si>
    <t>Il y a une Surveillance ICSHA mensuel</t>
  </si>
  <si>
    <t>La technique de friction est conforme</t>
  </si>
  <si>
    <t xml:space="preserve">Le port de gant est  justifié </t>
  </si>
  <si>
    <t>Le port de tenue attendu est observé</t>
  </si>
  <si>
    <t>Le container à OPCT est disponible au moment du soin observé</t>
  </si>
  <si>
    <t>soin 1</t>
  </si>
  <si>
    <t>soin 6</t>
  </si>
  <si>
    <t>soin 2</t>
  </si>
  <si>
    <t>soin 3</t>
  </si>
  <si>
    <t>soin 4</t>
  </si>
  <si>
    <t>soin 5</t>
  </si>
  <si>
    <t>soin 7</t>
  </si>
  <si>
    <t>soin 8</t>
  </si>
  <si>
    <t>soin 9</t>
  </si>
  <si>
    <t>soin 10</t>
  </si>
  <si>
    <t>Il y a eu une pénurie de container OPCT le mois précédent</t>
  </si>
  <si>
    <t xml:space="preserve">Si oui combien de jours </t>
  </si>
  <si>
    <t>Les DD sont au minimum bactéricide, virucide et fongicide</t>
  </si>
  <si>
    <t xml:space="preserve">le linge sale est conditionné dans un emballage fermé  </t>
  </si>
  <si>
    <t>soin 11</t>
  </si>
  <si>
    <t>soin 12</t>
  </si>
  <si>
    <t>soin 13</t>
  </si>
  <si>
    <t>soin 14</t>
  </si>
  <si>
    <t>soin 15</t>
  </si>
  <si>
    <t>Il y a du matériel piquant sécurisé dans le service</t>
  </si>
  <si>
    <t>Mois :</t>
  </si>
  <si>
    <t>Année :</t>
  </si>
  <si>
    <t>Seules les cases jaunes peuvent être renseignées</t>
  </si>
  <si>
    <t>Indicateur PS (%)</t>
  </si>
  <si>
    <t>PS1 :</t>
  </si>
  <si>
    <t>HYGIENE DES MAINS</t>
  </si>
  <si>
    <t>max</t>
  </si>
  <si>
    <t>janvier</t>
  </si>
  <si>
    <t xml:space="preserve">        Si oui quel est l'ICSHA du mois précédent (en %)</t>
  </si>
  <si>
    <t>février</t>
  </si>
  <si>
    <t>mars</t>
  </si>
  <si>
    <t>avril</t>
  </si>
  <si>
    <t>juin</t>
  </si>
  <si>
    <t>juillet</t>
  </si>
  <si>
    <t>PS2 :</t>
  </si>
  <si>
    <t>août</t>
  </si>
  <si>
    <t>PS3 :</t>
  </si>
  <si>
    <t>PS4 :</t>
  </si>
  <si>
    <t>PS5 :</t>
  </si>
  <si>
    <t>PS6 :</t>
  </si>
  <si>
    <t>AES</t>
  </si>
  <si>
    <t xml:space="preserve">Total points </t>
  </si>
  <si>
    <t>La tenue des mains est conforme (mains sans bijoux)</t>
  </si>
  <si>
    <t>si oui préciser le taux obtenu le mois précédent &gt; 100%</t>
  </si>
  <si>
    <t>Il y a une pénurie de container OPCT ce jour</t>
  </si>
  <si>
    <t>1) Le service fait la surveillance mensuelle de sa consommation de SHA</t>
  </si>
  <si>
    <t>3) La technique de friction est conforme (7 étapes)</t>
  </si>
  <si>
    <t>4) Le port de  gants est justifié</t>
  </si>
  <si>
    <t>%</t>
  </si>
  <si>
    <t xml:space="preserve">              Indicateur PS</t>
  </si>
  <si>
    <t>Ind-PS</t>
  </si>
  <si>
    <t>mai</t>
  </si>
  <si>
    <t>septembre</t>
  </si>
  <si>
    <t>octobre</t>
  </si>
  <si>
    <t>novembre</t>
  </si>
  <si>
    <t>décembre</t>
  </si>
  <si>
    <t>Indicateur composite des Précautions "standard"</t>
  </si>
  <si>
    <t xml:space="preserve">Mesures </t>
  </si>
  <si>
    <t xml:space="preserve">    Date de la mesure</t>
  </si>
  <si>
    <t xml:space="preserve">1ère  </t>
  </si>
  <si>
    <t xml:space="preserve">2ème  </t>
  </si>
  <si>
    <t xml:space="preserve">3ème </t>
  </si>
  <si>
    <t xml:space="preserve">4ème  </t>
  </si>
  <si>
    <t xml:space="preserve">5ème  </t>
  </si>
  <si>
    <t xml:space="preserve">6ème  </t>
  </si>
  <si>
    <t xml:space="preserve">7ème  </t>
  </si>
  <si>
    <t xml:space="preserve">             pour visualiser le graphique :</t>
  </si>
  <si>
    <t>cliquer ici</t>
  </si>
  <si>
    <t xml:space="preserve">     pour consulter la méthodologie :</t>
  </si>
  <si>
    <t>Points</t>
  </si>
  <si>
    <t>Total points</t>
  </si>
  <si>
    <t xml:space="preserve">                         Attribution des points à chacun des critères de l'ind-PS</t>
  </si>
  <si>
    <t>Il est indispensable de renseigner au moins une case jaune par critère</t>
  </si>
  <si>
    <t xml:space="preserve">Si oui pendant combien de jours </t>
  </si>
  <si>
    <t xml:space="preserve">2) La tenue des mains est conforme </t>
  </si>
  <si>
    <t xml:space="preserve">Hémoculture </t>
  </si>
  <si>
    <t>Cathéter</t>
  </si>
  <si>
    <t>Lancet</t>
  </si>
  <si>
    <t>Aiguille pour stylo à insuline</t>
  </si>
  <si>
    <t>5) Le port de tenue de protection attendu est observé</t>
  </si>
  <si>
    <t>Laure</t>
  </si>
  <si>
    <t>RAMANAIDOU</t>
  </si>
  <si>
    <t>ARJOUNIN</t>
  </si>
  <si>
    <t>NASSO</t>
  </si>
  <si>
    <t>BANMEYER</t>
  </si>
  <si>
    <t>HERTIN</t>
  </si>
  <si>
    <t>ARNAUD</t>
  </si>
  <si>
    <t>Yolande</t>
  </si>
  <si>
    <t>Raymond</t>
  </si>
  <si>
    <t>Yetti</t>
  </si>
  <si>
    <t>Frisette</t>
  </si>
  <si>
    <t>Marie-Claude</t>
  </si>
  <si>
    <t>Marie-Odile</t>
  </si>
  <si>
    <t>Nom</t>
  </si>
  <si>
    <t>Prénom</t>
  </si>
  <si>
    <t>Etablissement</t>
  </si>
  <si>
    <t>Clinique les Eaux Marines</t>
  </si>
  <si>
    <t>ARLIN</t>
  </si>
  <si>
    <t>Clinique Centre Médico Social</t>
  </si>
  <si>
    <t>Clinique CHOISY</t>
  </si>
  <si>
    <t>Centre Hospitaler Maurice Selbonne</t>
  </si>
  <si>
    <t>AUDRA</t>
  </si>
  <si>
    <t>Indicateur Précaution "Standard"</t>
  </si>
  <si>
    <t>OBJECTIF : Evaluer le niveau des précautions « Standard » dans un service</t>
  </si>
  <si>
    <t>Nb articles sur PUBMED</t>
  </si>
  <si>
    <t>points nb articles ramené à 130</t>
  </si>
  <si>
    <t xml:space="preserve"> </t>
  </si>
  <si>
    <t>une liste non exhaustive d'OPCT pouvant être présents</t>
  </si>
  <si>
    <t>Mesure faite par les référents ou les correspondants d'hygiène</t>
  </si>
  <si>
    <t>Pour une mesure :</t>
  </si>
  <si>
    <t>Pas d'obligation de remplir la grille le même jour, il est possible de faire la mesure sur des jours différents</t>
  </si>
  <si>
    <t>Ne pas évaluer le même soignant pour des soins identiques</t>
  </si>
  <si>
    <t>Ne pas évaluer le même professionnel plus de deux fois le même jour</t>
  </si>
  <si>
    <t>7 mesures de cet indicateur peuvent être saisies (Ind-PS1 à Ind-PS7) pour un suivi longitudinal</t>
  </si>
  <si>
    <t>Dans l'outil de saisie :</t>
  </si>
  <si>
    <t>Il est indispaensable de renseigner au moins une case jaune par critère : de 1 à 13</t>
  </si>
  <si>
    <t>Résultats</t>
  </si>
  <si>
    <t>Graphique</t>
  </si>
  <si>
    <t>Les résultats sont récapitulés dans l'onglet =========&gt;</t>
  </si>
  <si>
    <t>et visualisés dans l'onglet =========&gt;</t>
  </si>
  <si>
    <t>est disponible ci-dessous :</t>
  </si>
  <si>
    <t>matériels piquants présents  dans le service</t>
  </si>
  <si>
    <t xml:space="preserve"> * Elimination immédiate de la souillure par essuyage</t>
  </si>
  <si>
    <t>* Détersion et désinfection avec un produit adéquat et correctement dilué</t>
  </si>
  <si>
    <t>* désinfection des mains et port de gants à UU</t>
  </si>
  <si>
    <t xml:space="preserve">La gestion des surfaces souillées est correcte </t>
  </si>
  <si>
    <t>cliquez ci-dessous</t>
  </si>
  <si>
    <t xml:space="preserve">     pour renseigner la liste des OPCT :</t>
  </si>
  <si>
    <t xml:space="preserve">  Pour entrer les données cliquer sur la case "Mesure" correspondante</t>
  </si>
  <si>
    <t>Les soignants rencontrés peuvent citer les 4 points essentiels de la CAT dans les  premières heures en cas d’AES</t>
  </si>
  <si>
    <t>PORT DES EPI</t>
  </si>
  <si>
    <t>HYGIENE RESPIRATOIRE</t>
  </si>
  <si>
    <t>tousseur 1</t>
  </si>
  <si>
    <t>tousseur 2</t>
  </si>
  <si>
    <t>tousseur 3</t>
  </si>
  <si>
    <t>Si tousseur non observé ==&gt; Questions aux professionnels</t>
  </si>
  <si>
    <t>GESTION DES EXCRETA</t>
  </si>
  <si>
    <t>Désinfection des récipients (bassins, urinaux, pots,…)</t>
  </si>
  <si>
    <t>Gestion des excrétas : équipement de protection</t>
  </si>
  <si>
    <t>GESTION DDE L'ENVIRONNEMENT</t>
  </si>
  <si>
    <t>Points (Mains)</t>
  </si>
  <si>
    <t>Points (gants)</t>
  </si>
  <si>
    <t>Points (tenue)</t>
  </si>
  <si>
    <t>Points (toux déclarée)</t>
  </si>
  <si>
    <t>Points (toux observée)</t>
  </si>
  <si>
    <t>Points (AES)</t>
  </si>
  <si>
    <t>Points (Excreta)</t>
  </si>
  <si>
    <t>Points (matériels souillés)</t>
  </si>
  <si>
    <t>Points (surfaces souillés)</t>
  </si>
  <si>
    <t>Points (linge souillé)</t>
  </si>
  <si>
    <t>Rque : répondre "oui" si la technique au laveur-vapeur est utilisée</t>
  </si>
  <si>
    <t>Non observé</t>
  </si>
  <si>
    <t>masques disponibles</t>
  </si>
  <si>
    <t>Observation d'opportunités de soins nécessitant le port d’EPI</t>
  </si>
  <si>
    <t>si EPI non observés</t>
  </si>
  <si>
    <t>La gestion du tousseur est correcte / Réflexe et conseils au tousseur  corrects</t>
  </si>
  <si>
    <t>6) Patient ou Soignant tousseur observé ce jour</t>
  </si>
  <si>
    <t>7) Si oui : la gestion du tousseur est correcte</t>
  </si>
  <si>
    <t>8) Premier réflexe face au tousseur et conseils donnés corrects</t>
  </si>
  <si>
    <t>9) Des masques sont disponibles rapidement pour un tousseur</t>
  </si>
  <si>
    <t>Aiguille de Huber</t>
  </si>
  <si>
    <t xml:space="preserve">Vous devez enregistrer dans les cases jaunes : de 1 à 15 </t>
  </si>
  <si>
    <t>les matériels perforants présents dans le service</t>
  </si>
  <si>
    <t>11) Il y a eu une pénurie de matériel sécurisé  le mois précédent</t>
  </si>
  <si>
    <t>13) Désinfection des récipients (bassins, urinaux, pots,…)</t>
  </si>
  <si>
    <t xml:space="preserve"> 14) Gestion des excrétas : port d'équipement de protection</t>
  </si>
  <si>
    <t>(observation opportunité de gestion excrétas ou question posée au soignant)</t>
  </si>
  <si>
    <t>15) Le container à OPCT est disponible au moment du soin observé</t>
  </si>
  <si>
    <t>16) Il y a eu une pénurie de container OPCT le mois précédent</t>
  </si>
  <si>
    <t>17) Les DD sont au minimum bactéricide, virucide et fongicide</t>
  </si>
  <si>
    <t xml:space="preserve">18) La gestion des surfaces souillées est correcte   </t>
  </si>
  <si>
    <t xml:space="preserve">19) gestion du linge sale et des déchets d’activités de soins </t>
  </si>
  <si>
    <t xml:space="preserve">10) Le matériel perforant dans le service est sécurisé </t>
  </si>
  <si>
    <t xml:space="preserve">12) Les soignants rencontrés peuvent citer les 3 points essentiels de la CAT en cas d'AES   </t>
  </si>
  <si>
    <t>groupe de conception :</t>
  </si>
  <si>
    <t>groupe de mise à jour :</t>
  </si>
  <si>
    <t>HUGON</t>
  </si>
  <si>
    <t>Delphine</t>
  </si>
  <si>
    <t>Polyclinique Guadeloupe</t>
  </si>
  <si>
    <t>HUMBERT</t>
  </si>
  <si>
    <t>Amarylis</t>
  </si>
  <si>
    <t>Clinique les Eaux Vives</t>
  </si>
  <si>
    <t>CPIAS IdG</t>
  </si>
  <si>
    <t>Indicateur Précaution Standard exprimé en pourcentage</t>
  </si>
  <si>
    <t>IM</t>
  </si>
  <si>
    <t>IV</t>
  </si>
  <si>
    <t>Sous cut</t>
  </si>
  <si>
    <t xml:space="preserve">Matériel piquant pour ponction </t>
  </si>
  <si>
    <t>Etablissement :</t>
  </si>
  <si>
    <t>Service :</t>
  </si>
  <si>
    <t xml:space="preserve">Vous devez renseigner l'établissement et le service </t>
  </si>
  <si>
    <t>dans les cases jaunes ci-dessous</t>
  </si>
  <si>
    <t xml:space="preserve">        Avant de commencer la saisie de l'indicateur, Il faut préalablement renseigner l'onglet "Infos service"   :     onglet ======&gt;</t>
  </si>
  <si>
    <t>INFOS</t>
  </si>
  <si>
    <t>APATOUT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</si>
</sst>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2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0" tint="-0.499984740745262"/>
      <name val="Arial"/>
      <family val="2"/>
    </font>
    <font>
      <b/>
      <sz val="11"/>
      <color rgb="FF00206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9"/>
      <color rgb="FFFF0000"/>
      <name val="Arial"/>
      <family val="2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307">
    <xf numFmtId="0" fontId="0" fillId="0" borderId="0" xfId="0"/>
    <xf numFmtId="0" fontId="1" fillId="0" borderId="0" xfId="0" applyFont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0" fontId="0" fillId="5" borderId="27" xfId="0" applyFill="1" applyBorder="1"/>
    <xf numFmtId="0" fontId="0" fillId="5" borderId="19" xfId="0" applyFill="1" applyBorder="1"/>
    <xf numFmtId="0" fontId="0" fillId="5" borderId="1" xfId="0" applyFill="1" applyBorder="1"/>
    <xf numFmtId="0" fontId="0" fillId="5" borderId="28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9" xfId="0" applyFill="1" applyBorder="1"/>
    <xf numFmtId="0" fontId="0" fillId="0" borderId="0" xfId="0" applyAlignment="1">
      <alignment horizontal="center"/>
    </xf>
    <xf numFmtId="0" fontId="0" fillId="0" borderId="32" xfId="0" applyBorder="1"/>
    <xf numFmtId="0" fontId="0" fillId="0" borderId="33" xfId="0" applyBorder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/>
    <xf numFmtId="0" fontId="0" fillId="7" borderId="0" xfId="0" applyFill="1" applyAlignment="1">
      <alignment horizontal="center"/>
    </xf>
    <xf numFmtId="0" fontId="0" fillId="2" borderId="1" xfId="0" applyFill="1" applyBorder="1" applyAlignment="1">
      <alignment horizontal="center" vertical="top"/>
    </xf>
    <xf numFmtId="0" fontId="0" fillId="8" borderId="0" xfId="0" applyFill="1" applyAlignment="1">
      <alignment horizontal="center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5" borderId="37" xfId="0" applyFill="1" applyBorder="1"/>
    <xf numFmtId="0" fontId="0" fillId="5" borderId="2" xfId="0" applyFill="1" applyBorder="1"/>
    <xf numFmtId="0" fontId="0" fillId="5" borderId="38" xfId="0" applyFill="1" applyBorder="1"/>
    <xf numFmtId="0" fontId="0" fillId="3" borderId="39" xfId="0" applyFill="1" applyBorder="1" applyAlignment="1">
      <alignment horizontal="center"/>
    </xf>
    <xf numFmtId="0" fontId="0" fillId="2" borderId="2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/>
    </xf>
    <xf numFmtId="0" fontId="0" fillId="2" borderId="20" xfId="0" applyFill="1" applyBorder="1" applyAlignment="1">
      <alignment horizontal="center" vertical="top"/>
    </xf>
    <xf numFmtId="0" fontId="0" fillId="2" borderId="23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 wrapText="1"/>
    </xf>
    <xf numFmtId="0" fontId="0" fillId="9" borderId="6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5" borderId="30" xfId="0" applyFill="1" applyBorder="1"/>
    <xf numFmtId="0" fontId="0" fillId="5" borderId="15" xfId="0" applyFill="1" applyBorder="1"/>
    <xf numFmtId="0" fontId="0" fillId="5" borderId="31" xfId="0" applyFill="1" applyBorder="1"/>
    <xf numFmtId="0" fontId="0" fillId="4" borderId="24" xfId="0" applyFill="1" applyBorder="1"/>
    <xf numFmtId="0" fontId="0" fillId="4" borderId="25" xfId="0" applyFill="1" applyBorder="1"/>
    <xf numFmtId="0" fontId="0" fillId="4" borderId="40" xfId="0" applyFill="1" applyBorder="1"/>
    <xf numFmtId="0" fontId="0" fillId="9" borderId="9" xfId="0" applyFill="1" applyBorder="1" applyAlignment="1">
      <alignment horizontal="center"/>
    </xf>
    <xf numFmtId="0" fontId="0" fillId="4" borderId="24" xfId="0" applyFill="1" applyBorder="1" applyAlignment="1">
      <alignment vertical="top" wrapText="1"/>
    </xf>
    <xf numFmtId="0" fontId="0" fillId="4" borderId="25" xfId="0" applyFill="1" applyBorder="1" applyAlignment="1">
      <alignment vertical="top" wrapText="1"/>
    </xf>
    <xf numFmtId="0" fontId="0" fillId="4" borderId="26" xfId="0" applyFill="1" applyBorder="1" applyAlignment="1">
      <alignment vertical="top" wrapText="1"/>
    </xf>
    <xf numFmtId="0" fontId="0" fillId="4" borderId="40" xfId="0" applyFill="1" applyBorder="1" applyAlignment="1">
      <alignment vertical="top" wrapText="1"/>
    </xf>
    <xf numFmtId="0" fontId="0" fillId="5" borderId="41" xfId="0" applyFill="1" applyBorder="1"/>
    <xf numFmtId="164" fontId="0" fillId="2" borderId="17" xfId="0" applyNumberFormat="1" applyFill="1" applyBorder="1" applyAlignment="1">
      <alignment horizontal="center" vertical="top"/>
    </xf>
    <xf numFmtId="164" fontId="0" fillId="2" borderId="1" xfId="0" applyNumberFormat="1" applyFill="1" applyBorder="1" applyAlignment="1">
      <alignment horizontal="center" vertical="top"/>
    </xf>
    <xf numFmtId="164" fontId="0" fillId="2" borderId="22" xfId="0" applyNumberFormat="1" applyFill="1" applyBorder="1" applyAlignment="1">
      <alignment horizontal="center" vertical="top"/>
    </xf>
    <xf numFmtId="164" fontId="0" fillId="2" borderId="2" xfId="0" applyNumberFormat="1" applyFill="1" applyBorder="1" applyAlignment="1">
      <alignment horizontal="center" vertical="top"/>
    </xf>
    <xf numFmtId="0" fontId="0" fillId="0" borderId="42" xfId="0" applyBorder="1"/>
    <xf numFmtId="0" fontId="0" fillId="0" borderId="43" xfId="0" applyBorder="1"/>
    <xf numFmtId="0" fontId="3" fillId="0" borderId="0" xfId="0" applyFont="1"/>
    <xf numFmtId="0" fontId="0" fillId="0" borderId="0" xfId="0"/>
    <xf numFmtId="0" fontId="0" fillId="9" borderId="6" xfId="0" applyFill="1" applyBorder="1" applyAlignment="1">
      <alignment horizontal="center" wrapText="1"/>
    </xf>
    <xf numFmtId="0" fontId="0" fillId="9" borderId="32" xfId="0" applyFill="1" applyBorder="1" applyAlignment="1">
      <alignment horizontal="center" wrapText="1"/>
    </xf>
    <xf numFmtId="0" fontId="0" fillId="9" borderId="9" xfId="0" applyFill="1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10" borderId="0" xfId="0" applyFill="1" applyAlignment="1">
      <alignment horizontal="center"/>
    </xf>
    <xf numFmtId="0" fontId="0" fillId="9" borderId="46" xfId="0" applyFill="1" applyBorder="1" applyAlignment="1">
      <alignment horizontal="center" wrapText="1"/>
    </xf>
    <xf numFmtId="0" fontId="0" fillId="9" borderId="47" xfId="0" applyFill="1" applyBorder="1" applyAlignment="1">
      <alignment horizontal="center" wrapText="1"/>
    </xf>
    <xf numFmtId="0" fontId="0" fillId="9" borderId="45" xfId="0" applyFill="1" applyBorder="1" applyAlignment="1">
      <alignment horizontal="center" wrapText="1"/>
    </xf>
    <xf numFmtId="0" fontId="0" fillId="9" borderId="44" xfId="0" applyFill="1" applyBorder="1" applyAlignment="1">
      <alignment horizontal="center" wrapText="1"/>
    </xf>
    <xf numFmtId="0" fontId="0" fillId="14" borderId="0" xfId="0" applyFill="1"/>
    <xf numFmtId="0" fontId="0" fillId="15" borderId="0" xfId="0" applyFill="1"/>
    <xf numFmtId="0" fontId="3" fillId="0" borderId="0" xfId="0" applyFont="1" applyFill="1"/>
    <xf numFmtId="0" fontId="0" fillId="0" borderId="0" xfId="0" applyAlignment="1">
      <alignment horizontal="right"/>
    </xf>
    <xf numFmtId="0" fontId="0" fillId="16" borderId="44" xfId="0" applyFill="1" applyBorder="1" applyAlignment="1" applyProtection="1">
      <alignment horizontal="center"/>
      <protection locked="0"/>
    </xf>
    <xf numFmtId="1" fontId="0" fillId="0" borderId="0" xfId="0" applyNumberFormat="1"/>
    <xf numFmtId="0" fontId="7" fillId="0" borderId="0" xfId="0" applyFont="1"/>
    <xf numFmtId="0" fontId="8" fillId="0" borderId="0" xfId="0" applyFont="1" applyFill="1" applyAlignment="1">
      <alignment horizontal="center"/>
    </xf>
    <xf numFmtId="0" fontId="0" fillId="17" borderId="46" xfId="0" applyFill="1" applyBorder="1"/>
    <xf numFmtId="0" fontId="10" fillId="18" borderId="5" xfId="0" applyFont="1" applyFill="1" applyBorder="1" applyAlignment="1">
      <alignment horizontal="center"/>
    </xf>
    <xf numFmtId="1" fontId="0" fillId="0" borderId="0" xfId="0" applyNumberFormat="1" applyFont="1"/>
    <xf numFmtId="0" fontId="0" fillId="17" borderId="47" xfId="0" applyFill="1" applyBorder="1"/>
    <xf numFmtId="0" fontId="0" fillId="16" borderId="5" xfId="0" applyFill="1" applyBorder="1" applyAlignment="1" applyProtection="1">
      <alignment horizontal="center"/>
      <protection locked="0"/>
    </xf>
    <xf numFmtId="0" fontId="11" fillId="19" borderId="0" xfId="0" applyFont="1" applyFill="1" applyAlignment="1">
      <alignment horizontal="center"/>
    </xf>
    <xf numFmtId="1" fontId="3" fillId="0" borderId="0" xfId="0" applyNumberFormat="1" applyFont="1"/>
    <xf numFmtId="0" fontId="0" fillId="0" borderId="0" xfId="0" applyFill="1"/>
    <xf numFmtId="0" fontId="0" fillId="20" borderId="3" xfId="0" applyFill="1" applyBorder="1"/>
    <xf numFmtId="0" fontId="0" fillId="20" borderId="4" xfId="0" applyFill="1" applyBorder="1"/>
    <xf numFmtId="0" fontId="0" fillId="20" borderId="4" xfId="0" applyFill="1" applyBorder="1" applyAlignment="1">
      <alignment horizontal="center"/>
    </xf>
    <xf numFmtId="1" fontId="0" fillId="20" borderId="4" xfId="0" applyNumberFormat="1" applyFill="1" applyBorder="1"/>
    <xf numFmtId="0" fontId="0" fillId="20" borderId="5" xfId="0" applyFill="1" applyBorder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Fill="1"/>
    <xf numFmtId="0" fontId="0" fillId="0" borderId="47" xfId="0" applyBorder="1"/>
    <xf numFmtId="0" fontId="10" fillId="18" borderId="44" xfId="0" applyFont="1" applyFill="1" applyBorder="1" applyAlignment="1">
      <alignment horizontal="center"/>
    </xf>
    <xf numFmtId="0" fontId="12" fillId="0" borderId="0" xfId="0" applyFont="1"/>
    <xf numFmtId="0" fontId="9" fillId="21" borderId="0" xfId="0" applyFont="1" applyFill="1" applyAlignment="1">
      <alignment horizontal="center"/>
    </xf>
    <xf numFmtId="0" fontId="5" fillId="0" borderId="0" xfId="0" applyFont="1" applyBorder="1" applyAlignment="1">
      <alignment horizontal="center"/>
    </xf>
    <xf numFmtId="164" fontId="0" fillId="0" borderId="0" xfId="0" applyNumberFormat="1" applyFont="1"/>
    <xf numFmtId="0" fontId="0" fillId="17" borderId="32" xfId="0" applyFill="1" applyBorder="1"/>
    <xf numFmtId="0" fontId="12" fillId="11" borderId="47" xfId="0" applyFont="1" applyFill="1" applyBorder="1"/>
    <xf numFmtId="0" fontId="12" fillId="11" borderId="45" xfId="0" applyFont="1" applyFill="1" applyBorder="1"/>
    <xf numFmtId="0" fontId="0" fillId="22" borderId="47" xfId="0" applyFill="1" applyBorder="1"/>
    <xf numFmtId="0" fontId="0" fillId="22" borderId="45" xfId="0" applyFill="1" applyBorder="1"/>
    <xf numFmtId="0" fontId="0" fillId="4" borderId="45" xfId="0" applyFill="1" applyBorder="1" applyAlignment="1">
      <alignment horizontal="center"/>
    </xf>
    <xf numFmtId="0" fontId="0" fillId="14" borderId="6" xfId="0" applyFill="1" applyBorder="1"/>
    <xf numFmtId="0" fontId="0" fillId="14" borderId="32" xfId="0" applyFill="1" applyBorder="1"/>
    <xf numFmtId="0" fontId="0" fillId="14" borderId="9" xfId="0" applyFill="1" applyBorder="1"/>
    <xf numFmtId="0" fontId="0" fillId="14" borderId="3" xfId="0" applyFill="1" applyBorder="1"/>
    <xf numFmtId="0" fontId="6" fillId="4" borderId="47" xfId="0" applyFont="1" applyFill="1" applyBorder="1" applyAlignment="1">
      <alignment horizontal="center"/>
    </xf>
    <xf numFmtId="0" fontId="0" fillId="15" borderId="0" xfId="0" applyFill="1" applyAlignment="1">
      <alignment horizontal="center"/>
    </xf>
    <xf numFmtId="2" fontId="0" fillId="0" borderId="0" xfId="0" applyNumberFormat="1"/>
    <xf numFmtId="0" fontId="0" fillId="0" borderId="47" xfId="0" applyFill="1" applyBorder="1" applyAlignment="1">
      <alignment horizontal="center"/>
    </xf>
    <xf numFmtId="0" fontId="14" fillId="19" borderId="0" xfId="0" applyFont="1" applyFill="1" applyAlignment="1">
      <alignment horizontal="center"/>
    </xf>
    <xf numFmtId="2" fontId="3" fillId="0" borderId="0" xfId="0" applyNumberFormat="1" applyFont="1"/>
    <xf numFmtId="0" fontId="0" fillId="11" borderId="45" xfId="0" applyFill="1" applyBorder="1"/>
    <xf numFmtId="0" fontId="0" fillId="0" borderId="45" xfId="0" applyBorder="1"/>
    <xf numFmtId="0" fontId="0" fillId="4" borderId="47" xfId="0" applyFill="1" applyBorder="1"/>
    <xf numFmtId="0" fontId="0" fillId="20" borderId="10" xfId="0" applyFill="1" applyBorder="1"/>
    <xf numFmtId="0" fontId="0" fillId="11" borderId="47" xfId="0" applyFill="1" applyBorder="1" applyAlignment="1">
      <alignment wrapText="1"/>
    </xf>
    <xf numFmtId="0" fontId="0" fillId="23" borderId="0" xfId="0" applyFill="1" applyAlignment="1">
      <alignment horizontal="center"/>
    </xf>
    <xf numFmtId="0" fontId="0" fillId="16" borderId="24" xfId="0" applyFill="1" applyBorder="1" applyAlignment="1" applyProtection="1">
      <alignment horizontal="center"/>
      <protection locked="0"/>
    </xf>
    <xf numFmtId="0" fontId="0" fillId="11" borderId="45" xfId="0" applyFill="1" applyBorder="1" applyAlignment="1">
      <alignment wrapText="1"/>
    </xf>
    <xf numFmtId="0" fontId="15" fillId="4" borderId="24" xfId="0" applyFont="1" applyFill="1" applyBorder="1" applyAlignment="1">
      <alignment horizontal="center"/>
    </xf>
    <xf numFmtId="0" fontId="15" fillId="22" borderId="46" xfId="0" applyFont="1" applyFill="1" applyBorder="1" applyAlignment="1">
      <alignment horizontal="center"/>
    </xf>
    <xf numFmtId="0" fontId="15" fillId="4" borderId="46" xfId="0" applyFont="1" applyFill="1" applyBorder="1" applyAlignment="1">
      <alignment horizontal="center"/>
    </xf>
    <xf numFmtId="0" fontId="15" fillId="4" borderId="47" xfId="0" applyFont="1" applyFill="1" applyBorder="1" applyAlignment="1">
      <alignment horizontal="center"/>
    </xf>
    <xf numFmtId="0" fontId="15" fillId="11" borderId="24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1" fontId="17" fillId="12" borderId="5" xfId="0" applyNumberFormat="1" applyFont="1" applyFill="1" applyBorder="1" applyAlignment="1">
      <alignment horizontal="left"/>
    </xf>
    <xf numFmtId="2" fontId="17" fillId="12" borderId="3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1" fontId="9" fillId="17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17" borderId="0" xfId="0" applyFont="1" applyFill="1" applyBorder="1"/>
    <xf numFmtId="1" fontId="18" fillId="0" borderId="0" xfId="0" applyNumberFormat="1" applyFont="1"/>
    <xf numFmtId="0" fontId="4" fillId="25" borderId="3" xfId="0" applyFont="1" applyFill="1" applyBorder="1"/>
    <xf numFmtId="0" fontId="17" fillId="25" borderId="4" xfId="0" applyFont="1" applyFill="1" applyBorder="1"/>
    <xf numFmtId="0" fontId="4" fillId="25" borderId="4" xfId="0" applyFont="1" applyFill="1" applyBorder="1"/>
    <xf numFmtId="0" fontId="4" fillId="25" borderId="5" xfId="0" applyFont="1" applyFill="1" applyBorder="1"/>
    <xf numFmtId="0" fontId="0" fillId="18" borderId="44" xfId="0" applyFill="1" applyBorder="1" applyAlignment="1">
      <alignment horizontal="center"/>
    </xf>
    <xf numFmtId="0" fontId="0" fillId="18" borderId="3" xfId="0" applyFill="1" applyBorder="1"/>
    <xf numFmtId="0" fontId="0" fillId="18" borderId="5" xfId="0" applyFill="1" applyBorder="1"/>
    <xf numFmtId="0" fontId="5" fillId="18" borderId="44" xfId="0" applyFont="1" applyFill="1" applyBorder="1" applyAlignment="1">
      <alignment horizontal="center"/>
    </xf>
    <xf numFmtId="0" fontId="20" fillId="18" borderId="2" xfId="1" applyFill="1" applyBorder="1" applyAlignment="1" applyProtection="1">
      <alignment horizontal="center"/>
    </xf>
    <xf numFmtId="0" fontId="0" fillId="18" borderId="42" xfId="0" applyFill="1" applyBorder="1" applyAlignment="1">
      <alignment horizontal="right"/>
    </xf>
    <xf numFmtId="0" fontId="0" fillId="18" borderId="48" xfId="0" applyFill="1" applyBorder="1" applyAlignment="1">
      <alignment horizontal="left"/>
    </xf>
    <xf numFmtId="1" fontId="18" fillId="18" borderId="2" xfId="0" applyNumberFormat="1" applyFont="1" applyFill="1" applyBorder="1" applyAlignment="1">
      <alignment horizontal="center"/>
    </xf>
    <xf numFmtId="0" fontId="20" fillId="18" borderId="1" xfId="1" applyFill="1" applyBorder="1" applyAlignment="1" applyProtection="1">
      <alignment horizontal="center"/>
    </xf>
    <xf numFmtId="0" fontId="0" fillId="18" borderId="49" xfId="0" applyFill="1" applyBorder="1" applyAlignment="1">
      <alignment horizontal="right"/>
    </xf>
    <xf numFmtId="0" fontId="0" fillId="18" borderId="15" xfId="0" applyFill="1" applyBorder="1" applyAlignment="1">
      <alignment horizontal="left"/>
    </xf>
    <xf numFmtId="1" fontId="18" fillId="18" borderId="1" xfId="0" applyNumberFormat="1" applyFont="1" applyFill="1" applyBorder="1" applyAlignment="1">
      <alignment horizontal="center"/>
    </xf>
    <xf numFmtId="0" fontId="0" fillId="18" borderId="28" xfId="0" applyFill="1" applyBorder="1" applyAlignment="1">
      <alignment horizontal="right"/>
    </xf>
    <xf numFmtId="0" fontId="0" fillId="13" borderId="3" xfId="0" applyFill="1" applyBorder="1" applyAlignment="1">
      <alignment horizontal="left"/>
    </xf>
    <xf numFmtId="0" fontId="0" fillId="13" borderId="4" xfId="0" applyFill="1" applyBorder="1"/>
    <xf numFmtId="0" fontId="0" fillId="13" borderId="5" xfId="0" applyFill="1" applyBorder="1"/>
    <xf numFmtId="0" fontId="0" fillId="24" borderId="3" xfId="0" applyFill="1" applyBorder="1" applyAlignment="1">
      <alignment horizontal="left"/>
    </xf>
    <xf numFmtId="0" fontId="0" fillId="24" borderId="4" xfId="0" applyFill="1" applyBorder="1"/>
    <xf numFmtId="0" fontId="20" fillId="24" borderId="5" xfId="1" applyFill="1" applyBorder="1" applyAlignment="1" applyProtection="1">
      <alignment horizontal="center"/>
    </xf>
    <xf numFmtId="0" fontId="0" fillId="0" borderId="44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18" fillId="0" borderId="4" xfId="0" applyFont="1" applyBorder="1"/>
    <xf numFmtId="0" fontId="0" fillId="0" borderId="5" xfId="0" applyBorder="1" applyAlignment="1">
      <alignment horizontal="center"/>
    </xf>
    <xf numFmtId="0" fontId="3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/>
    <xf numFmtId="2" fontId="5" fillId="0" borderId="0" xfId="0" applyNumberFormat="1" applyFont="1"/>
    <xf numFmtId="0" fontId="0" fillId="4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left"/>
    </xf>
    <xf numFmtId="0" fontId="10" fillId="18" borderId="44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 wrapText="1"/>
    </xf>
    <xf numFmtId="0" fontId="0" fillId="0" borderId="46" xfId="0" applyBorder="1"/>
    <xf numFmtId="0" fontId="23" fillId="0" borderId="47" xfId="0" applyFont="1" applyBorder="1"/>
    <xf numFmtId="0" fontId="7" fillId="0" borderId="47" xfId="0" applyFont="1" applyBorder="1"/>
    <xf numFmtId="0" fontId="0" fillId="26" borderId="0" xfId="0" applyFill="1"/>
    <xf numFmtId="0" fontId="0" fillId="27" borderId="0" xfId="0" applyFill="1"/>
    <xf numFmtId="0" fontId="7" fillId="26" borderId="0" xfId="0" applyFont="1" applyFill="1"/>
    <xf numFmtId="0" fontId="0" fillId="13" borderId="7" xfId="0" applyFill="1" applyBorder="1"/>
    <xf numFmtId="0" fontId="0" fillId="13" borderId="8" xfId="0" applyFill="1" applyBorder="1"/>
    <xf numFmtId="0" fontId="0" fillId="13" borderId="0" xfId="0" applyFill="1" applyBorder="1"/>
    <xf numFmtId="0" fontId="0" fillId="13" borderId="33" xfId="0" applyFill="1" applyBorder="1"/>
    <xf numFmtId="1" fontId="18" fillId="0" borderId="0" xfId="0" applyNumberFormat="1" applyFont="1" applyBorder="1"/>
    <xf numFmtId="0" fontId="24" fillId="4" borderId="47" xfId="0" applyFont="1" applyFill="1" applyBorder="1" applyAlignment="1">
      <alignment horizontal="center"/>
    </xf>
    <xf numFmtId="0" fontId="24" fillId="4" borderId="47" xfId="0" applyFont="1" applyFill="1" applyBorder="1" applyAlignment="1">
      <alignment horizontal="center" vertical="top"/>
    </xf>
    <xf numFmtId="0" fontId="25" fillId="4" borderId="47" xfId="0" applyFont="1" applyFill="1" applyBorder="1" applyAlignment="1">
      <alignment horizontal="center"/>
    </xf>
    <xf numFmtId="0" fontId="18" fillId="17" borderId="47" xfId="0" applyFont="1" applyFill="1" applyBorder="1"/>
    <xf numFmtId="0" fontId="18" fillId="17" borderId="33" xfId="0" applyFont="1" applyFill="1" applyBorder="1"/>
    <xf numFmtId="0" fontId="0" fillId="17" borderId="45" xfId="0" applyFill="1" applyBorder="1"/>
    <xf numFmtId="0" fontId="0" fillId="0" borderId="47" xfId="0" applyFill="1" applyBorder="1" applyAlignment="1">
      <alignment wrapText="1"/>
    </xf>
    <xf numFmtId="0" fontId="26" fillId="11" borderId="47" xfId="0" applyFont="1" applyFill="1" applyBorder="1" applyAlignment="1">
      <alignment horizontal="center"/>
    </xf>
    <xf numFmtId="0" fontId="0" fillId="0" borderId="47" xfId="0" applyFill="1" applyBorder="1"/>
    <xf numFmtId="0" fontId="0" fillId="0" borderId="2" xfId="0" applyBorder="1" applyAlignment="1">
      <alignment horizontal="left" wrapText="1"/>
    </xf>
    <xf numFmtId="0" fontId="3" fillId="0" borderId="0" xfId="0" applyFont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20" fillId="17" borderId="1" xfId="1" applyFill="1" applyBorder="1" applyAlignment="1" applyProtection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0" fontId="27" fillId="13" borderId="32" xfId="0" applyFont="1" applyFill="1" applyBorder="1"/>
    <xf numFmtId="0" fontId="0" fillId="23" borderId="9" xfId="0" applyFill="1" applyBorder="1"/>
    <xf numFmtId="0" fontId="0" fillId="23" borderId="10" xfId="0" applyFill="1" applyBorder="1"/>
    <xf numFmtId="0" fontId="0" fillId="23" borderId="11" xfId="0" applyFill="1" applyBorder="1"/>
    <xf numFmtId="0" fontId="0" fillId="9" borderId="6" xfId="0" applyFill="1" applyBorder="1"/>
    <xf numFmtId="0" fontId="0" fillId="9" borderId="7" xfId="0" applyFill="1" applyBorder="1"/>
    <xf numFmtId="0" fontId="7" fillId="9" borderId="7" xfId="0" applyFont="1" applyFill="1" applyBorder="1" applyAlignment="1">
      <alignment horizontal="center"/>
    </xf>
    <xf numFmtId="0" fontId="0" fillId="9" borderId="8" xfId="0" applyFill="1" applyBorder="1"/>
    <xf numFmtId="0" fontId="0" fillId="9" borderId="32" xfId="0" applyFill="1" applyBorder="1"/>
    <xf numFmtId="0" fontId="0" fillId="9" borderId="0" xfId="0" applyFill="1" applyBorder="1"/>
    <xf numFmtId="0" fontId="0" fillId="9" borderId="9" xfId="0" applyFill="1" applyBorder="1"/>
    <xf numFmtId="0" fontId="0" fillId="9" borderId="10" xfId="0" applyFill="1" applyBorder="1"/>
    <xf numFmtId="0" fontId="0" fillId="9" borderId="11" xfId="0" applyFill="1" applyBorder="1"/>
    <xf numFmtId="0" fontId="0" fillId="9" borderId="33" xfId="0" applyFill="1" applyBorder="1"/>
    <xf numFmtId="0" fontId="28" fillId="23" borderId="10" xfId="0" applyFont="1" applyFill="1" applyBorder="1"/>
    <xf numFmtId="0" fontId="0" fillId="28" borderId="0" xfId="0" applyFill="1"/>
    <xf numFmtId="0" fontId="23" fillId="28" borderId="47" xfId="0" applyFont="1" applyFill="1" applyBorder="1"/>
    <xf numFmtId="0" fontId="13" fillId="28" borderId="0" xfId="0" applyFont="1" applyFill="1" applyBorder="1"/>
    <xf numFmtId="0" fontId="19" fillId="28" borderId="0" xfId="0" applyFont="1" applyFill="1"/>
    <xf numFmtId="0" fontId="0" fillId="29" borderId="3" xfId="0" applyFill="1" applyBorder="1"/>
    <xf numFmtId="0" fontId="0" fillId="29" borderId="4" xfId="0" applyFill="1" applyBorder="1"/>
    <xf numFmtId="0" fontId="20" fillId="29" borderId="5" xfId="1" applyFill="1" applyBorder="1" applyAlignment="1" applyProtection="1">
      <alignment horizontal="center"/>
    </xf>
    <xf numFmtId="0" fontId="0" fillId="30" borderId="3" xfId="0" applyFill="1" applyBorder="1"/>
    <xf numFmtId="0" fontId="0" fillId="30" borderId="4" xfId="0" applyFill="1" applyBorder="1"/>
    <xf numFmtId="0" fontId="20" fillId="30" borderId="5" xfId="1" applyFill="1" applyBorder="1" applyAlignment="1" applyProtection="1">
      <alignment horizontal="center"/>
    </xf>
    <xf numFmtId="0" fontId="0" fillId="17" borderId="0" xfId="0" applyFill="1"/>
    <xf numFmtId="0" fontId="29" fillId="28" borderId="0" xfId="0" applyFont="1" applyFill="1"/>
    <xf numFmtId="0" fontId="12" fillId="16" borderId="24" xfId="0" applyFont="1" applyFill="1" applyBorder="1" applyAlignment="1" applyProtection="1">
      <alignment horizontal="center"/>
      <protection locked="0"/>
    </xf>
    <xf numFmtId="0" fontId="15" fillId="4" borderId="8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15" fillId="11" borderId="50" xfId="0" applyFont="1" applyFill="1" applyBorder="1" applyAlignment="1">
      <alignment horizontal="center"/>
    </xf>
    <xf numFmtId="0" fontId="13" fillId="11" borderId="51" xfId="0" applyFont="1" applyFill="1" applyBorder="1" applyAlignment="1">
      <alignment horizontal="center"/>
    </xf>
    <xf numFmtId="0" fontId="18" fillId="0" borderId="0" xfId="0" applyFont="1"/>
    <xf numFmtId="1" fontId="3" fillId="17" borderId="0" xfId="0" applyNumberFormat="1" applyFont="1" applyFill="1"/>
    <xf numFmtId="0" fontId="4" fillId="17" borderId="47" xfId="0" applyFont="1" applyFill="1" applyBorder="1"/>
    <xf numFmtId="0" fontId="18" fillId="17" borderId="32" xfId="0" applyFont="1" applyFill="1" applyBorder="1"/>
    <xf numFmtId="0" fontId="15" fillId="4" borderId="52" xfId="0" applyFont="1" applyFill="1" applyBorder="1" applyAlignment="1">
      <alignment horizontal="center"/>
    </xf>
    <xf numFmtId="0" fontId="15" fillId="4" borderId="20" xfId="0" applyFont="1" applyFill="1" applyBorder="1" applyAlignment="1">
      <alignment horizontal="center"/>
    </xf>
    <xf numFmtId="0" fontId="6" fillId="4" borderId="20" xfId="0" applyFont="1" applyFill="1" applyBorder="1" applyAlignment="1">
      <alignment horizontal="center"/>
    </xf>
    <xf numFmtId="0" fontId="0" fillId="0" borderId="0" xfId="0" applyBorder="1" applyAlignment="1">
      <alignment horizontal="left" wrapText="1"/>
    </xf>
    <xf numFmtId="0" fontId="5" fillId="14" borderId="32" xfId="0" applyFont="1" applyFill="1" applyBorder="1"/>
    <xf numFmtId="0" fontId="5" fillId="14" borderId="9" xfId="0" applyFont="1" applyFill="1" applyBorder="1"/>
    <xf numFmtId="0" fontId="12" fillId="0" borderId="0" xfId="0" applyFont="1" applyFill="1"/>
    <xf numFmtId="0" fontId="12" fillId="0" borderId="0" xfId="0" applyFont="1" applyFill="1" applyAlignment="1">
      <alignment horizontal="right"/>
    </xf>
    <xf numFmtId="0" fontId="0" fillId="0" borderId="46" xfId="0" applyFill="1" applyBorder="1"/>
    <xf numFmtId="0" fontId="12" fillId="14" borderId="6" xfId="0" applyFont="1" applyFill="1" applyBorder="1"/>
    <xf numFmtId="0" fontId="12" fillId="14" borderId="46" xfId="0" applyFont="1" applyFill="1" applyBorder="1"/>
    <xf numFmtId="0" fontId="12" fillId="14" borderId="45" xfId="0" applyFont="1" applyFill="1" applyBorder="1"/>
    <xf numFmtId="0" fontId="12" fillId="14" borderId="3" xfId="0" applyFont="1" applyFill="1" applyBorder="1"/>
    <xf numFmtId="0" fontId="0" fillId="10" borderId="0" xfId="0" applyFill="1" applyAlignment="1">
      <alignment horizontal="left"/>
    </xf>
    <xf numFmtId="0" fontId="3" fillId="10" borderId="0" xfId="0" applyFont="1" applyFill="1"/>
    <xf numFmtId="0" fontId="4" fillId="0" borderId="32" xfId="0" applyFont="1" applyBorder="1"/>
    <xf numFmtId="0" fontId="4" fillId="17" borderId="32" xfId="0" applyFont="1" applyFill="1" applyBorder="1"/>
    <xf numFmtId="0" fontId="0" fillId="10" borderId="0" xfId="0" applyFill="1"/>
    <xf numFmtId="0" fontId="12" fillId="15" borderId="0" xfId="0" applyFont="1" applyFill="1"/>
    <xf numFmtId="1" fontId="4" fillId="16" borderId="0" xfId="0" applyNumberFormat="1" applyFont="1" applyFill="1"/>
    <xf numFmtId="0" fontId="18" fillId="4" borderId="20" xfId="0" applyFont="1" applyFill="1" applyBorder="1" applyAlignment="1">
      <alignment horizontal="center"/>
    </xf>
    <xf numFmtId="0" fontId="0" fillId="9" borderId="0" xfId="0" applyFill="1" applyBorder="1" applyAlignment="1">
      <alignment horizontal="center" wrapText="1"/>
    </xf>
    <xf numFmtId="0" fontId="5" fillId="14" borderId="0" xfId="0" applyFont="1" applyFill="1" applyBorder="1"/>
    <xf numFmtId="0" fontId="5" fillId="16" borderId="0" xfId="0" applyFont="1" applyFill="1" applyBorder="1" applyAlignment="1" applyProtection="1">
      <alignment horizontal="center"/>
      <protection locked="0"/>
    </xf>
    <xf numFmtId="0" fontId="5" fillId="7" borderId="0" xfId="0" applyFont="1" applyFill="1" applyAlignment="1">
      <alignment horizontal="center"/>
    </xf>
    <xf numFmtId="0" fontId="30" fillId="0" borderId="0" xfId="0" applyFont="1" applyAlignment="1">
      <alignment horizontal="left"/>
    </xf>
    <xf numFmtId="0" fontId="15" fillId="17" borderId="8" xfId="0" applyFont="1" applyFill="1" applyBorder="1" applyAlignment="1">
      <alignment horizontal="center"/>
    </xf>
    <xf numFmtId="0" fontId="0" fillId="31" borderId="0" xfId="0" applyFill="1" applyAlignment="1">
      <alignment horizontal="center"/>
    </xf>
    <xf numFmtId="0" fontId="0" fillId="31" borderId="0" xfId="0" applyFill="1" applyAlignment="1">
      <alignment horizontal="right"/>
    </xf>
    <xf numFmtId="0" fontId="5" fillId="0" borderId="0" xfId="0" applyFont="1" applyAlignment="1">
      <alignment horizontal="center"/>
    </xf>
    <xf numFmtId="0" fontId="12" fillId="17" borderId="0" xfId="0" applyFont="1" applyFill="1" applyBorder="1"/>
    <xf numFmtId="0" fontId="3" fillId="17" borderId="0" xfId="0" applyFont="1" applyFill="1" applyBorder="1"/>
    <xf numFmtId="0" fontId="0" fillId="0" borderId="6" xfId="0" applyFill="1" applyBorder="1"/>
    <xf numFmtId="0" fontId="15" fillId="4" borderId="25" xfId="0" applyFont="1" applyFill="1" applyBorder="1" applyAlignment="1">
      <alignment horizontal="center"/>
    </xf>
    <xf numFmtId="0" fontId="5" fillId="17" borderId="0" xfId="0" applyFont="1" applyFill="1" applyAlignment="1">
      <alignment horizontal="center"/>
    </xf>
    <xf numFmtId="0" fontId="0" fillId="16" borderId="24" xfId="0" applyFill="1" applyBorder="1" applyProtection="1">
      <protection locked="0"/>
    </xf>
    <xf numFmtId="0" fontId="0" fillId="16" borderId="25" xfId="0" applyFill="1" applyBorder="1" applyProtection="1">
      <protection locked="0"/>
    </xf>
    <xf numFmtId="0" fontId="0" fillId="16" borderId="26" xfId="0" applyFill="1" applyBorder="1" applyProtection="1">
      <protection locked="0"/>
    </xf>
    <xf numFmtId="0" fontId="0" fillId="15" borderId="0" xfId="0" applyFill="1" applyAlignment="1" applyProtection="1">
      <alignment horizontal="center"/>
    </xf>
    <xf numFmtId="0" fontId="0" fillId="32" borderId="44" xfId="0" applyFill="1" applyBorder="1" applyProtection="1"/>
    <xf numFmtId="0" fontId="11" fillId="19" borderId="0" xfId="0" applyFont="1" applyFill="1" applyAlignment="1" applyProtection="1">
      <alignment horizontal="center"/>
    </xf>
    <xf numFmtId="0" fontId="0" fillId="17" borderId="0" xfId="0" applyFill="1" applyBorder="1"/>
    <xf numFmtId="0" fontId="0" fillId="17" borderId="0" xfId="0" applyFill="1" applyBorder="1" applyAlignment="1">
      <alignment horizontal="center"/>
    </xf>
    <xf numFmtId="1" fontId="0" fillId="17" borderId="0" xfId="0" applyNumberFormat="1" applyFill="1" applyBorder="1"/>
    <xf numFmtId="0" fontId="12" fillId="17" borderId="0" xfId="0" applyFont="1" applyFill="1" applyBorder="1" applyAlignment="1">
      <alignment horizontal="right"/>
    </xf>
    <xf numFmtId="0" fontId="15" fillId="11" borderId="39" xfId="0" applyFont="1" applyFill="1" applyBorder="1" applyAlignment="1">
      <alignment horizontal="center"/>
    </xf>
    <xf numFmtId="0" fontId="0" fillId="0" borderId="0" xfId="0" applyFill="1" applyBorder="1"/>
    <xf numFmtId="0" fontId="10" fillId="18" borderId="1" xfId="0" applyFont="1" applyFill="1" applyBorder="1" applyAlignment="1">
      <alignment horizontal="center"/>
    </xf>
    <xf numFmtId="0" fontId="15" fillId="4" borderId="39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0" fillId="11" borderId="32" xfId="0" applyFill="1" applyBorder="1" applyAlignment="1">
      <alignment wrapText="1"/>
    </xf>
    <xf numFmtId="0" fontId="0" fillId="16" borderId="11" xfId="0" applyFill="1" applyBorder="1" applyAlignment="1" applyProtection="1">
      <alignment horizontal="center"/>
      <protection locked="0"/>
    </xf>
    <xf numFmtId="0" fontId="0" fillId="15" borderId="1" xfId="0" applyFill="1" applyBorder="1" applyAlignment="1">
      <alignment horizontal="left"/>
    </xf>
    <xf numFmtId="0" fontId="12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0" fillId="28" borderId="0" xfId="0" applyFill="1" applyAlignment="1">
      <alignment horizontal="right"/>
    </xf>
    <xf numFmtId="0" fontId="27" fillId="13" borderId="6" xfId="0" applyFont="1" applyFill="1" applyBorder="1"/>
  </cellXfs>
  <cellStyles count="2">
    <cellStyle name="Lien hypertexte" xfId="1" builtinId="8"/>
    <cellStyle name="Normal" xfId="0" builtinId="0"/>
  </cellStyles>
  <dxfs count="177"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/>
              <a:t>Indicateur Précautions "Standard"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5077914350926176E-2"/>
          <c:y val="0.11131629379660875"/>
          <c:w val="0.9338025506478107"/>
          <c:h val="0.76571845186018583"/>
        </c:manualLayout>
      </c:layout>
      <c:lineChart>
        <c:grouping val="stacked"/>
        <c:varyColors val="0"/>
        <c:ser>
          <c:idx val="0"/>
          <c:order val="0"/>
          <c:marker>
            <c:symbol val="diamond"/>
            <c:size val="9"/>
            <c:spPr>
              <a:solidFill>
                <a:schemeClr val="accent1"/>
              </a:solidFill>
              <a:ln w="19050">
                <a:solidFill>
                  <a:schemeClr val="accent2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Résultats!$E$7:$E$13</c:f>
              <c:strCache>
                <c:ptCount val="7"/>
                <c:pt idx="0">
                  <c:v>1ère  </c:v>
                </c:pt>
                <c:pt idx="1">
                  <c:v>2ème  </c:v>
                </c:pt>
                <c:pt idx="2">
                  <c:v>3ème </c:v>
                </c:pt>
                <c:pt idx="3">
                  <c:v>4ème  </c:v>
                </c:pt>
                <c:pt idx="4">
                  <c:v>5ème  </c:v>
                </c:pt>
                <c:pt idx="5">
                  <c:v>6ème  </c:v>
                </c:pt>
                <c:pt idx="6">
                  <c:v>7ème  </c:v>
                </c:pt>
              </c:strCache>
            </c:strRef>
          </c:cat>
          <c:val>
            <c:numRef>
              <c:f>Résultats!$H$7:$H$13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5B-45CE-82E6-4D945BC932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427008"/>
        <c:axId val="92428544"/>
      </c:lineChart>
      <c:catAx>
        <c:axId val="9242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428544"/>
        <c:crosses val="autoZero"/>
        <c:auto val="1"/>
        <c:lblAlgn val="ctr"/>
        <c:lblOffset val="100"/>
        <c:noMultiLvlLbl val="0"/>
      </c:catAx>
      <c:valAx>
        <c:axId val="924285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fr-FR" sz="1600" b="1" i="0" baseline="0"/>
                  <a:t>pourcentage</a:t>
                </a:r>
                <a:endParaRPr lang="fr-FR" sz="16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9242700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wmf"/><Relationship Id="rId11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2.jpeg"/><Relationship Id="rId4" Type="http://schemas.openxmlformats.org/officeDocument/2006/relationships/image" Target="../media/image8.jpeg"/><Relationship Id="rId9" Type="http://schemas.openxmlformats.org/officeDocument/2006/relationships/hyperlink" Target="#R&#233;sultats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R&#233;sultats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hyperlink" Target="#R&#233;sulta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&#233;thodo!A1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wmf"/><Relationship Id="rId11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2.jpeg"/><Relationship Id="rId4" Type="http://schemas.openxmlformats.org/officeDocument/2006/relationships/image" Target="../media/image8.jpeg"/><Relationship Id="rId9" Type="http://schemas.openxmlformats.org/officeDocument/2006/relationships/hyperlink" Target="#R&#233;sultats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wmf"/><Relationship Id="rId11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2.jpeg"/><Relationship Id="rId4" Type="http://schemas.openxmlformats.org/officeDocument/2006/relationships/image" Target="../media/image8.jpeg"/><Relationship Id="rId9" Type="http://schemas.openxmlformats.org/officeDocument/2006/relationships/hyperlink" Target="#R&#233;sultats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wmf"/><Relationship Id="rId11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2.jpeg"/><Relationship Id="rId4" Type="http://schemas.openxmlformats.org/officeDocument/2006/relationships/image" Target="../media/image8.jpeg"/><Relationship Id="rId9" Type="http://schemas.openxmlformats.org/officeDocument/2006/relationships/hyperlink" Target="#R&#233;sultat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wmf"/><Relationship Id="rId11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2.jpeg"/><Relationship Id="rId4" Type="http://schemas.openxmlformats.org/officeDocument/2006/relationships/image" Target="../media/image8.jpeg"/><Relationship Id="rId9" Type="http://schemas.openxmlformats.org/officeDocument/2006/relationships/hyperlink" Target="#R&#233;sultats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wmf"/><Relationship Id="rId11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2.jpeg"/><Relationship Id="rId4" Type="http://schemas.openxmlformats.org/officeDocument/2006/relationships/image" Target="../media/image8.jpeg"/><Relationship Id="rId9" Type="http://schemas.openxmlformats.org/officeDocument/2006/relationships/hyperlink" Target="#R&#233;sultats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12" Type="http://schemas.openxmlformats.org/officeDocument/2006/relationships/image" Target="../media/image14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wmf"/><Relationship Id="rId11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2.jpeg"/><Relationship Id="rId4" Type="http://schemas.openxmlformats.org/officeDocument/2006/relationships/image" Target="../media/image8.jpeg"/><Relationship Id="rId9" Type="http://schemas.openxmlformats.org/officeDocument/2006/relationships/hyperlink" Target="#R&#233;sulta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1343025</xdr:colOff>
      <xdr:row>1</xdr:row>
      <xdr:rowOff>85725</xdr:rowOff>
    </xdr:from>
    <xdr:to>
      <xdr:col>1</xdr:col>
      <xdr:colOff>1343025</xdr:colOff>
      <xdr:row>4</xdr:row>
      <xdr:rowOff>104775</xdr:rowOff>
    </xdr:to>
    <xdr:pic>
      <xdr:nvPicPr>
        <xdr:cNvPr id="2" name="Image 1" descr="G:\IOMEGA\Antenne Régionale\Logo ARLIN\ARLINsudouest-Q-Guadeloupe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5025" y="276225"/>
          <a:ext cx="752475" cy="609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D088CB24-8A82-4EEF-BCAF-9C2CA4BA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C67A7B4E-D9FD-407B-AFEC-96F1F9A36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150812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A3F672BE-5553-44CC-8DA7-BDFD229FE86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xmlns="" id="{F1BE84F0-1785-4E51-AC68-6DAE7CBB2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C92DED5B-ED2F-4002-9D79-EA9E0A4CD7DF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A10D7B6F-32A4-41F2-9331-1384E03FF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186412</xdr:colOff>
      <xdr:row>9</xdr:row>
      <xdr:rowOff>7209</xdr:rowOff>
    </xdr:from>
    <xdr:to>
      <xdr:col>2</xdr:col>
      <xdr:colOff>1336635</xdr:colOff>
      <xdr:row>14</xdr:row>
      <xdr:rowOff>150644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381818CE-BAFD-4269-99B5-EB52FFBAE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0725" y="1872522"/>
          <a:ext cx="1150223" cy="81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</xdr:colOff>
      <xdr:row>6</xdr:row>
      <xdr:rowOff>4231</xdr:rowOff>
    </xdr:from>
    <xdr:to>
      <xdr:col>10</xdr:col>
      <xdr:colOff>738188</xdr:colOff>
      <xdr:row>22</xdr:row>
      <xdr:rowOff>14815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BC280DD-88AE-4908-B557-827697E5E791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21937" y="1282169"/>
          <a:ext cx="2317751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79375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6B953C5F-9F65-47F2-AE3B-04EAD082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41399" y="2318346"/>
          <a:ext cx="927100" cy="7693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355E3B1E-AC31-48EF-BA47-3690BD23B0F7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F919585C-8F7A-42F1-A5BB-93E1B6A7DEEA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49A81E82-D817-41D5-8C60-F08B8A01B378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A0299B7-1740-4BEE-AC81-94A22A6E5413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E62D32B3-8CC4-4687-AA0C-3E3289AB40EB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8CD3B1E1-CBE6-4E39-BE46-48E379424D8F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A4AD1E93-36CC-4A0A-A510-258B3DE77A9B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3C2B677C-0723-48B4-8937-9DA410182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A7A87D9B-5416-4917-9D6A-3987537A0FF9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B92D8B5E-5E34-49EC-A6DC-AF1E3AAADEEE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7CBC75CE-D424-426D-B593-F300A216C02D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D062F9B4-678E-45B0-9F7A-BA5E995E711F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7252EBFE-5276-4E34-BD7B-49DF2B7F4058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6E3418A1-8198-4C38-A8B4-E77BAE748CCC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7F8C8A97-1BD6-426C-9F21-EAB9297A7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EC5ABF59-0F1C-4B00-B271-229C6D2FC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11</xdr:row>
      <xdr:rowOff>123825</xdr:rowOff>
    </xdr:from>
    <xdr:to>
      <xdr:col>3</xdr:col>
      <xdr:colOff>609600</xdr:colOff>
      <xdr:row>13</xdr:row>
      <xdr:rowOff>142875</xdr:rowOff>
    </xdr:to>
    <xdr:sp macro="" textlink="">
      <xdr:nvSpPr>
        <xdr:cNvPr id="2" name="Virag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2733675" y="2714625"/>
          <a:ext cx="161925" cy="400050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330459</xdr:colOff>
      <xdr:row>19</xdr:row>
      <xdr:rowOff>87475</xdr:rowOff>
    </xdr:from>
    <xdr:to>
      <xdr:col>12</xdr:col>
      <xdr:colOff>381583</xdr:colOff>
      <xdr:row>37</xdr:row>
      <xdr:rowOff>180462</xdr:rowOff>
    </xdr:to>
    <xdr:pic>
      <xdr:nvPicPr>
        <xdr:cNvPr id="4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637245" y="3946072"/>
          <a:ext cx="4162425" cy="3611405"/>
        </a:xfrm>
        <a:prstGeom prst="rect">
          <a:avLst/>
        </a:prstGeom>
        <a:noFill/>
        <a:ln/>
      </xdr:spPr>
    </xdr:pic>
    <xdr:clientData/>
  </xdr:twoCellAnchor>
  <xdr:twoCellAnchor editAs="oneCell">
    <xdr:from>
      <xdr:col>9</xdr:col>
      <xdr:colOff>431800</xdr:colOff>
      <xdr:row>5</xdr:row>
      <xdr:rowOff>25400</xdr:rowOff>
    </xdr:from>
    <xdr:to>
      <xdr:col>14</xdr:col>
      <xdr:colOff>431800</xdr:colOff>
      <xdr:row>18</xdr:row>
      <xdr:rowOff>170734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82FB3411-96F1-4557-A994-A4EDBBC33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1047750"/>
          <a:ext cx="4000500" cy="257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16</xdr:col>
      <xdr:colOff>323850</xdr:colOff>
      <xdr:row>23</xdr:row>
      <xdr:rowOff>19050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523875</xdr:colOff>
      <xdr:row>21</xdr:row>
      <xdr:rowOff>133349</xdr:rowOff>
    </xdr:from>
    <xdr:to>
      <xdr:col>15</xdr:col>
      <xdr:colOff>228600</xdr:colOff>
      <xdr:row>22</xdr:row>
      <xdr:rowOff>180974</xdr:rowOff>
    </xdr:to>
    <xdr:sp macro="" textlink="">
      <xdr:nvSpPr>
        <xdr:cNvPr id="3" name="ZoneTexte 1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1285875" y="4133849"/>
          <a:ext cx="10372725" cy="23812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100" b="1"/>
            <a:t>Mesures  de l'indicateur</a:t>
          </a:r>
        </a:p>
      </xdr:txBody>
    </xdr:sp>
    <xdr:clientData/>
  </xdr:twoCellAnchor>
  <xdr:twoCellAnchor>
    <xdr:from>
      <xdr:col>3</xdr:col>
      <xdr:colOff>276225</xdr:colOff>
      <xdr:row>0</xdr:row>
      <xdr:rowOff>152400</xdr:rowOff>
    </xdr:from>
    <xdr:to>
      <xdr:col>4</xdr:col>
      <xdr:colOff>333375</xdr:colOff>
      <xdr:row>1</xdr:row>
      <xdr:rowOff>174626</xdr:rowOff>
    </xdr:to>
    <xdr:sp macro="" textlink="">
      <xdr:nvSpPr>
        <xdr:cNvPr id="5" name="Organigramme : Données stockée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/>
      </xdr:nvSpPr>
      <xdr:spPr>
        <a:xfrm>
          <a:off x="2562225" y="1524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695325</xdr:colOff>
      <xdr:row>34</xdr:row>
      <xdr:rowOff>114300</xdr:rowOff>
    </xdr:from>
    <xdr:to>
      <xdr:col>7</xdr:col>
      <xdr:colOff>85725</xdr:colOff>
      <xdr:row>43</xdr:row>
      <xdr:rowOff>95250</xdr:rowOff>
    </xdr:to>
    <xdr:sp macro="" textlink="">
      <xdr:nvSpPr>
        <xdr:cNvPr id="4" name="Rectangle à coins arrondis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2981325" y="495300"/>
          <a:ext cx="4067175" cy="1695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752475</xdr:colOff>
      <xdr:row>11</xdr:row>
      <xdr:rowOff>0</xdr:rowOff>
    </xdr:from>
    <xdr:to>
      <xdr:col>7</xdr:col>
      <xdr:colOff>57150</xdr:colOff>
      <xdr:row>15</xdr:row>
      <xdr:rowOff>28575</xdr:rowOff>
    </xdr:to>
    <xdr:sp macro="" textlink="">
      <xdr:nvSpPr>
        <xdr:cNvPr id="5" name="Rectangle à coins arrondis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752475" y="3457575"/>
          <a:ext cx="6267450" cy="790575"/>
        </a:xfrm>
        <a:prstGeom prst="round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17</xdr:row>
      <xdr:rowOff>142875</xdr:rowOff>
    </xdr:from>
    <xdr:to>
      <xdr:col>7</xdr:col>
      <xdr:colOff>66675</xdr:colOff>
      <xdr:row>21</xdr:row>
      <xdr:rowOff>38100</xdr:rowOff>
    </xdr:to>
    <xdr:sp macro="" textlink="">
      <xdr:nvSpPr>
        <xdr:cNvPr id="7" name="Rectangle à coins arrondis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762000" y="4743450"/>
          <a:ext cx="6267450" cy="657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355600</xdr:colOff>
      <xdr:row>1</xdr:row>
      <xdr:rowOff>196850</xdr:rowOff>
    </xdr:from>
    <xdr:to>
      <xdr:col>10</xdr:col>
      <xdr:colOff>412750</xdr:colOff>
      <xdr:row>2</xdr:row>
      <xdr:rowOff>15876</xdr:rowOff>
    </xdr:to>
    <xdr:sp macro="" textlink="">
      <xdr:nvSpPr>
        <xdr:cNvPr id="8" name="Organigramme : Données stockée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8991600" y="3810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 editAs="oneCell">
    <xdr:from>
      <xdr:col>0</xdr:col>
      <xdr:colOff>120650</xdr:colOff>
      <xdr:row>0</xdr:row>
      <xdr:rowOff>0</xdr:rowOff>
    </xdr:from>
    <xdr:to>
      <xdr:col>2</xdr:col>
      <xdr:colOff>260350</xdr:colOff>
      <xdr:row>4</xdr:row>
      <xdr:rowOff>113015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C923849E-0F33-4617-88C6-0E6EB96F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0"/>
          <a:ext cx="1663700" cy="1071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704850</xdr:colOff>
      <xdr:row>44</xdr:row>
      <xdr:rowOff>0</xdr:rowOff>
    </xdr:from>
    <xdr:to>
      <xdr:col>7</xdr:col>
      <xdr:colOff>95250</xdr:colOff>
      <xdr:row>52</xdr:row>
      <xdr:rowOff>165100</xdr:rowOff>
    </xdr:to>
    <xdr:sp macro="" textlink="">
      <xdr:nvSpPr>
        <xdr:cNvPr id="10" name="Rectangle à coins arrondis 3">
          <a:extLst>
            <a:ext uri="{FF2B5EF4-FFF2-40B4-BE49-F238E27FC236}">
              <a16:creationId xmlns:a16="http://schemas.microsoft.com/office/drawing/2014/main" xmlns="" id="{FF4B8801-34F3-44A2-B348-2186CBECD7E2}"/>
            </a:ext>
          </a:extLst>
        </xdr:cNvPr>
        <xdr:cNvSpPr/>
      </xdr:nvSpPr>
      <xdr:spPr>
        <a:xfrm>
          <a:off x="2990850" y="2616200"/>
          <a:ext cx="4216400" cy="16383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7</xdr:col>
      <xdr:colOff>203200</xdr:colOff>
      <xdr:row>8</xdr:row>
      <xdr:rowOff>38100</xdr:rowOff>
    </xdr:from>
    <xdr:to>
      <xdr:col>12</xdr:col>
      <xdr:colOff>133683</xdr:colOff>
      <xdr:row>25</xdr:row>
      <xdr:rowOff>44450</xdr:rowOff>
    </xdr:to>
    <xdr:pic>
      <xdr:nvPicPr>
        <xdr:cNvPr id="11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xmlns="" id="{B1A5EAA3-BF79-4BB9-A3C7-CC7FE65B1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7315200" y="1746250"/>
          <a:ext cx="3740483" cy="3136900"/>
        </a:xfrm>
        <a:prstGeom prst="rect">
          <a:avLst/>
        </a:prstGeom>
        <a:noFill/>
        <a:ln/>
      </xdr:spPr>
    </xdr:pic>
    <xdr:clientData/>
  </xdr:twoCellAnchor>
  <xdr:twoCellAnchor>
    <xdr:from>
      <xdr:col>9</xdr:col>
      <xdr:colOff>603311</xdr:colOff>
      <xdr:row>12</xdr:row>
      <xdr:rowOff>160227</xdr:rowOff>
    </xdr:from>
    <xdr:to>
      <xdr:col>10</xdr:col>
      <xdr:colOff>500619</xdr:colOff>
      <xdr:row>14</xdr:row>
      <xdr:rowOff>61280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xmlns="" id="{30D27226-0111-4CEE-A4AA-94DFE335051E}"/>
            </a:ext>
          </a:extLst>
        </xdr:cNvPr>
        <xdr:cNvSpPr txBox="1"/>
      </xdr:nvSpPr>
      <xdr:spPr>
        <a:xfrm rot="1367552">
          <a:off x="9239311" y="2604977"/>
          <a:ext cx="659308" cy="269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700" b="1">
              <a:solidFill>
                <a:srgbClr val="FF0000"/>
              </a:solidFill>
            </a:rPr>
            <a:t>Précautions</a:t>
          </a:r>
        </a:p>
        <a:p>
          <a:r>
            <a:rPr lang="fr-FR" sz="700" b="1">
              <a:solidFill>
                <a:srgbClr val="FF0000"/>
              </a:solidFill>
            </a:rPr>
            <a:t>"standard"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26</xdr:row>
      <xdr:rowOff>147444</xdr:rowOff>
    </xdr:from>
    <xdr:to>
      <xdr:col>1</xdr:col>
      <xdr:colOff>3264720</xdr:colOff>
      <xdr:row>34</xdr:row>
      <xdr:rowOff>161925</xdr:rowOff>
    </xdr:to>
    <xdr:pic>
      <xdr:nvPicPr>
        <xdr:cNvPr id="2" name="Picture 17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1519044"/>
          <a:ext cx="2978970" cy="1576581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>
    <xdr:from>
      <xdr:col>8</xdr:col>
      <xdr:colOff>676275</xdr:colOff>
      <xdr:row>9</xdr:row>
      <xdr:rowOff>47625</xdr:rowOff>
    </xdr:from>
    <xdr:to>
      <xdr:col>9</xdr:col>
      <xdr:colOff>695325</xdr:colOff>
      <xdr:row>10</xdr:row>
      <xdr:rowOff>76201</xdr:rowOff>
    </xdr:to>
    <xdr:sp macro="" textlink="">
      <xdr:nvSpPr>
        <xdr:cNvPr id="4" name="Organigramme : Données stockée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9998075" y="1158875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7</xdr:col>
      <xdr:colOff>712234</xdr:colOff>
      <xdr:row>7</xdr:row>
      <xdr:rowOff>140229</xdr:rowOff>
    </xdr:to>
    <xdr:pic>
      <xdr:nvPicPr>
        <xdr:cNvPr id="35" name="Picture 2" descr="1_prec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9360" y="284322"/>
          <a:ext cx="1676399" cy="14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530225</xdr:colOff>
      <xdr:row>37</xdr:row>
      <xdr:rowOff>3968</xdr:rowOff>
    </xdr:to>
    <xdr:pic>
      <xdr:nvPicPr>
        <xdr:cNvPr id="36" name="Picture 2" descr="3_prec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77475" y="4695746"/>
          <a:ext cx="1692275" cy="1312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317500</xdr:colOff>
      <xdr:row>49</xdr:row>
      <xdr:rowOff>109272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5299" y="6299200"/>
          <a:ext cx="1101726" cy="1122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10</xdr:col>
      <xdr:colOff>688975</xdr:colOff>
      <xdr:row>92</xdr:row>
      <xdr:rowOff>93926</xdr:rowOff>
    </xdr:to>
    <xdr:pic>
      <xdr:nvPicPr>
        <xdr:cNvPr id="40" name="Picture 5" descr="MPj01851550000[1]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99687" y="19352419"/>
          <a:ext cx="2131194" cy="1664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1512887" y="13791284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3263900</xdr:colOff>
      <xdr:row>88</xdr:row>
      <xdr:rowOff>122237</xdr:rowOff>
    </xdr:to>
    <xdr:pic>
      <xdr:nvPicPr>
        <xdr:cNvPr id="42" name="Picture 17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09875" y="19478625"/>
          <a:ext cx="1873250" cy="89376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166162</xdr:colOff>
      <xdr:row>9</xdr:row>
      <xdr:rowOff>9525</xdr:rowOff>
    </xdr:from>
    <xdr:to>
      <xdr:col>2</xdr:col>
      <xdr:colOff>1278285</xdr:colOff>
      <xdr:row>16</xdr:row>
      <xdr:rowOff>5292</xdr:rowOff>
    </xdr:to>
    <xdr:pic>
      <xdr:nvPicPr>
        <xdr:cNvPr id="43" name="Picture 8" descr="MCj02331420000[1]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585387" y="1943100"/>
          <a:ext cx="1112123" cy="976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11</xdr:col>
      <xdr:colOff>12700</xdr:colOff>
      <xdr:row>27</xdr:row>
      <xdr:rowOff>110065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15525" y="1328206"/>
          <a:ext cx="2298700" cy="3261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4646086</xdr:colOff>
      <xdr:row>18</xdr:row>
      <xdr:rowOff>118519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76311" y="2397721"/>
          <a:ext cx="889000" cy="883098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46" name="Ellipse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/>
      </xdr:nvSpPr>
      <xdr:spPr>
        <a:xfrm>
          <a:off x="5768975" y="213784"/>
          <a:ext cx="2067986" cy="66780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49" name="Ellipse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/>
      </xdr:nvSpPr>
      <xdr:spPr>
        <a:xfrm>
          <a:off x="222249" y="1724024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55" name="Ellipse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/>
      </xdr:nvSpPr>
      <xdr:spPr>
        <a:xfrm>
          <a:off x="222249" y="18897599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26" name="Organigramme : Données stockées 2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2952750" y="297657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22249" y="5143499"/>
          <a:ext cx="781844" cy="2611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234155" y="8104186"/>
          <a:ext cx="809625" cy="54769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/>
      </xdr:nvSpPr>
      <xdr:spPr>
        <a:xfrm>
          <a:off x="222249" y="2072084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60" name="Picture 2" descr="6_prec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30089" y="12146128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61" name="Image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93760" y="18807907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/>
      </xdr:nvSpPr>
      <xdr:spPr>
        <a:xfrm>
          <a:off x="222249" y="12001499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/>
      </xdr:nvSpPr>
      <xdr:spPr>
        <a:xfrm>
          <a:off x="253999" y="14934405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64" name="Ellipse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222249" y="1872059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5" name="Ellipse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10</xdr:col>
      <xdr:colOff>703131</xdr:colOff>
      <xdr:row>69</xdr:row>
      <xdr:rowOff>174624</xdr:rowOff>
    </xdr:to>
    <xdr:pic>
      <xdr:nvPicPr>
        <xdr:cNvPr id="68" name="Image 67" descr="Résultats de recherche d'images pour « port du masque »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161538" cy="144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11</xdr:col>
      <xdr:colOff>755627</xdr:colOff>
      <xdr:row>128</xdr:row>
      <xdr:rowOff>35718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9842" y="16275508"/>
          <a:ext cx="2779691" cy="165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397A33F1-F230-4909-8F75-C255DDC0D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401638</xdr:colOff>
      <xdr:row>32</xdr:row>
      <xdr:rowOff>91996</xdr:rowOff>
    </xdr:from>
    <xdr:to>
      <xdr:col>10</xdr:col>
      <xdr:colOff>646113</xdr:colOff>
      <xdr:row>40</xdr:row>
      <xdr:rowOff>19843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36DC332C-A9AE-4D3A-A5A8-0525C29A4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99763" y="4806871"/>
          <a:ext cx="1847850" cy="1213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142874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A4FF5F25-C781-4586-8941-93DC9772D0D3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1008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xmlns="" id="{E1AB9ACF-FD51-4183-81A6-11AF07E71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544A84EC-DCE8-44B5-BC79-6089460EA4AA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7079F998-70C8-4C07-BD6C-75A85B8A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215885</xdr:colOff>
      <xdr:row>9</xdr:row>
      <xdr:rowOff>3839</xdr:rowOff>
    </xdr:from>
    <xdr:to>
      <xdr:col>2</xdr:col>
      <xdr:colOff>1366108</xdr:colOff>
      <xdr:row>17</xdr:row>
      <xdr:rowOff>122641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F7B5CAB5-B5AB-47B9-9014-C6A45B11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700198" y="1869152"/>
          <a:ext cx="1150223" cy="1071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6</xdr:row>
      <xdr:rowOff>4231</xdr:rowOff>
    </xdr:from>
    <xdr:to>
      <xdr:col>10</xdr:col>
      <xdr:colOff>714376</xdr:colOff>
      <xdr:row>22</xdr:row>
      <xdr:rowOff>14815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51959F1C-3C3A-495B-A6B7-109B34A52101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98126" y="1282169"/>
          <a:ext cx="2317750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134937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5FE7244C-F2E5-4D52-9145-DFC4CC95F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41399" y="2318346"/>
          <a:ext cx="927100" cy="82490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2662F2C0-D3AD-411F-881B-39A36D8ACDFA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FCF2FB63-13FE-4B91-89BA-B28D9F218218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1CE49DAE-FBAC-4631-9CA1-02FEAF7746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C16BF7F-9C36-4264-A473-604FDD7F92A3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32D59B61-FD5C-48B0-A4D7-355FAF5719F3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F8A68542-38E4-40AD-9FBF-7C1814B5B323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EA339623-1FD6-4F83-B254-093F399A6423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D9F60CFA-1392-4804-9DAC-F3842F51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6C1015A8-4084-4656-944D-F8F133A5FE95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4A242664-3C51-49F5-813A-0D1346ADAA48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83143102-1306-4413-82A2-D24258BD64FE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A3A04E54-2726-41FB-A802-F29FB1EA8C23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BC59E1D1-8CF3-45F3-BFEF-F35E45993153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2612B5C9-089C-45BD-BA06-BC43F148BCEE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127000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B008CCBF-9793-410E-BA9C-0FD2061C1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93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98AFB62C-8CB2-434C-AD32-B35732E3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1E0BD408-0C65-4FE1-AB60-B883C1C73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33E1CDC0-B339-4D67-8FCC-749CB5B51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127000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210F54A1-C906-42F8-8B44-CAA1DD09701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xmlns="" id="{6919CD0A-7781-41BB-A8D9-3C503B1F8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7F6F1C30-2996-4722-A9FC-719BDB1C3FFA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273CBF17-5168-4246-BDC0-0C6A06E3B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205209</xdr:colOff>
      <xdr:row>9</xdr:row>
      <xdr:rowOff>5060</xdr:rowOff>
    </xdr:from>
    <xdr:to>
      <xdr:col>2</xdr:col>
      <xdr:colOff>1355432</xdr:colOff>
      <xdr:row>17</xdr:row>
      <xdr:rowOff>29279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33387F82-7AAC-4705-9677-C2EE0E5D8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89522" y="1870373"/>
          <a:ext cx="1150223" cy="976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23813</xdr:colOff>
      <xdr:row>6</xdr:row>
      <xdr:rowOff>4231</xdr:rowOff>
    </xdr:from>
    <xdr:to>
      <xdr:col>10</xdr:col>
      <xdr:colOff>754064</xdr:colOff>
      <xdr:row>22</xdr:row>
      <xdr:rowOff>14815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332A3002-7BE9-4E6E-86DE-E45436729766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21938" y="1282169"/>
          <a:ext cx="2333626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87312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7F14CD40-A4AD-439A-AAC3-378758B4F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41399" y="2318346"/>
          <a:ext cx="927100" cy="7772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82B996AD-1248-489F-AD65-7CCA4EEB8835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DBB8FE74-599B-4ADE-9BAB-D4205B17B821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B591462B-9D2F-4F52-A9CB-F2CE58CD5236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C8DFDE3-DE97-4E10-A093-38E67C0652E8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483FF2D2-CCED-42CB-AE5A-D38237BA3EAE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AD3CF7F6-1C59-45D6-8686-48D699FC0001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1080871B-1FD8-4398-BDB2-78652EE77161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26341F76-761F-4F8B-8059-4F9664B6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2BE51CB5-6187-4D0B-82C8-48C626068438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90E60FA2-EFBA-499D-B2B3-627B0C56BD88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682E0C1F-5F61-4291-BF8E-EA0FCFFA4313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FE710938-273E-406F-9558-A6CCBE3C10F3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F7355878-13B0-4BE6-B8C7-A35C6DD5D399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CB18EE93-E16F-4BA2-8B78-E234BAC0E764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158750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DB963C7B-E413-4900-AC7D-1CA2AF425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24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A6C9CB81-2CFC-4599-B7CB-BADF4AF53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052F4568-F774-4B0B-93EB-EE81FC5A8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C9B0529E-1943-406B-854C-F9796C65C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119062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FF647DB-4393-4FB5-8156-0C6A0904A017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xmlns="" id="{72704F22-1102-4E29-837D-FE1755BBC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4F2FD8DC-F8F6-44DF-8667-BF3E8BFDF7A9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6954D684-6B1C-4623-B2FA-B91B5DF26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188168</xdr:colOff>
      <xdr:row>9</xdr:row>
      <xdr:rowOff>7009</xdr:rowOff>
    </xdr:from>
    <xdr:to>
      <xdr:col>2</xdr:col>
      <xdr:colOff>1338391</xdr:colOff>
      <xdr:row>14</xdr:row>
      <xdr:rowOff>166005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EBC370C6-065E-4CBA-9356-3D5F19C4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2481" y="1872322"/>
          <a:ext cx="1150223" cy="825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10</xdr:col>
      <xdr:colOff>769938</xdr:colOff>
      <xdr:row>22</xdr:row>
      <xdr:rowOff>14815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1D868986-C929-41D5-A6FE-79C39234D56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98125" y="1282169"/>
          <a:ext cx="2373313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39687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A37D45AB-FE70-4D02-A1D4-76AAB104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41399" y="2318346"/>
          <a:ext cx="927100" cy="72965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6FBBEADE-0E66-4440-86E6-80CD4E94335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E0C787C5-3D6D-4CEF-9431-44365056150B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846E0C09-C073-4CFB-B192-F525DD8F04F3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A5DB4328-4CB1-44CE-A000-4C5F90E43D0D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18444781-26B4-4C96-B841-44A0B81EF04C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D7F9D06C-9206-4E98-B382-1E6335BAF5B4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778667D9-2046-4A52-8C00-15798513D1C2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0A4D9136-D6A6-45E9-8993-D85C4409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430D2DCE-2C2F-4562-A64C-1898FEBF1641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220AB482-8AB9-4C28-91C7-389D31061121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63BDCF9C-1E3A-49FA-9072-CEAED0D18D76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DD1A01C1-29AB-480B-84AA-C8C7EC458E0F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B5D64F74-4387-4FCA-A27A-E198DA977184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213D591D-DD93-47A7-92CF-D93F05346B98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97352861-4678-46E1-9CCB-2949C17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98C28668-3806-4144-88E8-A019756E7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E72DE104-FF20-49E4-8C20-B54F64B66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B3258F38-4393-450C-9582-3C6094B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127000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90F8C877-4F37-4718-821D-27DF05BB152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xmlns="" id="{0686E0B0-638C-4454-846D-33F3472AB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C9C2984B-48B9-460F-9615-E4E7DFDD9C96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59855CAB-0FA5-4E92-B583-FA8BE0F14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188828</xdr:colOff>
      <xdr:row>9</xdr:row>
      <xdr:rowOff>6933</xdr:rowOff>
    </xdr:from>
    <xdr:to>
      <xdr:col>2</xdr:col>
      <xdr:colOff>1339051</xdr:colOff>
      <xdr:row>14</xdr:row>
      <xdr:rowOff>171774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51147CD2-AAB0-4C86-9E3A-CB197F98B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3141" y="1872246"/>
          <a:ext cx="1150223" cy="831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10</xdr:col>
      <xdr:colOff>730250</xdr:colOff>
      <xdr:row>22</xdr:row>
      <xdr:rowOff>14815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C85FC538-B3E3-4CDE-B4D0-3FA6578C87CD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98125" y="1282169"/>
          <a:ext cx="2333625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47625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0337F382-C96B-41CE-BFAF-ABF90C87F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41399" y="2318346"/>
          <a:ext cx="927100" cy="73759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0BE11237-C4C5-4B99-92F1-75D9FCA210B9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193864A9-7E6C-46A8-BCF1-B05F00A94ED7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12D6EFAE-ACA0-46C3-B8F6-546C9258644D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5A8687F7-B7A0-4C0A-95EE-1FE9886E9201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9D8DF6DC-6989-4768-9292-4D5110C3D454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1C13ABDA-94A2-4DD4-8A00-C71158BE23AC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4ABBE749-2791-488D-8F36-73AA9D3FCA3B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4DFB9AF3-B62F-4567-8E06-E8E466302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6777E687-59EA-4063-AE97-A868DBAE25ED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2E243CAD-891D-4C73-82D0-B43E2A32CFAC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AA6263EE-C9B0-435E-B2EF-6E7A8BCDB248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29E43124-19AC-42BC-89FF-4E4DA55F7E2C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4E4B1213-C90B-403C-B5AE-79676CB0BE12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A842E28A-C5E2-4534-BAF2-390CED92B184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87312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61F30ED7-81D0-4A61-9AED-07ACE2AA4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5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987BC494-3E2C-4FD0-A9E5-00A30E3DB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xmlns="" id="{39FCB333-9BC7-4E31-8990-139C0F47A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xmlns="" id="{2D624671-2D95-43F5-B3D8-022068A27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79374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BF742EAF-EFFB-47D3-837A-A825A361713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944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xmlns="" id="{83F51A3E-59D7-4EC6-B7F7-15B79913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E7C49D41-E5CC-4EA5-82AF-6F7F7EBC4F41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xmlns="" id="{FD2ECC62-7787-48F5-9BD9-4E1B4A40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190371</xdr:colOff>
      <xdr:row>9</xdr:row>
      <xdr:rowOff>6757</xdr:rowOff>
    </xdr:from>
    <xdr:to>
      <xdr:col>2</xdr:col>
      <xdr:colOff>1340594</xdr:colOff>
      <xdr:row>14</xdr:row>
      <xdr:rowOff>185271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xmlns="" id="{84512FD4-2E00-44F1-865A-9D024FFD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4684" y="1872070"/>
          <a:ext cx="1150223" cy="845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4231</xdr:rowOff>
    </xdr:from>
    <xdr:to>
      <xdr:col>10</xdr:col>
      <xdr:colOff>722312</xdr:colOff>
      <xdr:row>22</xdr:row>
      <xdr:rowOff>14815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2480A242-499C-464F-B97E-D4A02F7ED647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98125" y="1282169"/>
          <a:ext cx="2325687" cy="220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23812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xmlns="" id="{93FBE9F2-340A-4AFA-9588-88F22A276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41399" y="2318346"/>
          <a:ext cx="927100" cy="7137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xmlns="" id="{EB4B3100-5BFE-4E24-8B39-CF5DE403E266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xmlns="" id="{13E91733-4B0E-4623-A899-9FE093F3620F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xmlns="" id="{F0D68CFE-DA74-4FC1-84C3-EEE631758001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AA1712E-20F3-4A8D-883F-027DA52C0277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xmlns="" id="{905E0E56-C46D-4AAE-9EF2-D99F93261F0C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xmlns="" id="{700DAACD-EE74-4CC1-8B1E-35CA8E24A8ED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xmlns="" id="{C4A0A29B-7F7F-4424-A802-28729BA8F39B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xmlns="" id="{322EA4FF-365F-411F-BD98-24BC9EE98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xmlns="" id="{C801CA5E-98BC-4604-B8A1-3A47741C48EA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xmlns="" id="{45214F43-615F-4D69-9DA1-8154E10475C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xmlns="" id="{2EDA0594-EA3C-40F6-85A5-8FA7DB01140A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xmlns="" id="{05565640-636D-41AB-8188-6E85633AC1CC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xmlns="" id="{A853494D-14E7-47AD-ABEB-A37440EEC461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321BB026-BA3A-4524-8B65-4080093111BD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119062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xmlns="" id="{906E8359-685B-4888-BD03-0BDCF77F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8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09B7EC60-50EC-4DBF-A8A2-454F785BB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9"/>
  <sheetViews>
    <sheetView workbookViewId="0"/>
  </sheetViews>
  <sheetFormatPr baseColWidth="10" defaultRowHeight="15" x14ac:dyDescent="0.25"/>
  <cols>
    <col min="1" max="1" width="11.42578125" style="23"/>
    <col min="2" max="2" width="42.140625" bestFit="1" customWidth="1"/>
    <col min="3" max="3" width="6.140625" bestFit="1" customWidth="1"/>
    <col min="4" max="4" width="3.5703125" bestFit="1" customWidth="1"/>
    <col min="5" max="8" width="3.5703125" customWidth="1"/>
    <col min="9" max="9" width="4.140625" bestFit="1" customWidth="1"/>
    <col min="10" max="10" width="6.5703125" bestFit="1" customWidth="1"/>
    <col min="11" max="11" width="6.140625" bestFit="1" customWidth="1"/>
    <col min="12" max="12" width="3.5703125" bestFit="1" customWidth="1"/>
    <col min="13" max="16" width="3.5703125" customWidth="1"/>
    <col min="17" max="17" width="4.140625" bestFit="1" customWidth="1"/>
    <col min="18" max="18" width="6.5703125" bestFit="1" customWidth="1"/>
    <col min="19" max="19" width="6.140625" bestFit="1" customWidth="1"/>
    <col min="20" max="20" width="3.5703125" bestFit="1" customWidth="1"/>
    <col min="21" max="24" width="3.5703125" customWidth="1"/>
    <col min="25" max="25" width="4.140625" bestFit="1" customWidth="1"/>
    <col min="26" max="26" width="6.5703125" bestFit="1" customWidth="1"/>
    <col min="27" max="27" width="6.140625" bestFit="1" customWidth="1"/>
    <col min="28" max="28" width="3.5703125" bestFit="1" customWidth="1"/>
    <col min="29" max="32" width="3.5703125" customWidth="1"/>
    <col min="33" max="33" width="4.140625" bestFit="1" customWidth="1"/>
    <col min="34" max="34" width="6.5703125" bestFit="1" customWidth="1"/>
    <col min="35" max="35" width="6.140625" bestFit="1" customWidth="1"/>
    <col min="36" max="36" width="3.5703125" bestFit="1" customWidth="1"/>
    <col min="37" max="40" width="3.5703125" customWidth="1"/>
    <col min="41" max="41" width="4.140625" bestFit="1" customWidth="1"/>
    <col min="42" max="42" width="6.5703125" bestFit="1" customWidth="1"/>
    <col min="43" max="43" width="6.140625" bestFit="1" customWidth="1"/>
    <col min="44" max="44" width="3.5703125" bestFit="1" customWidth="1"/>
    <col min="45" max="48" width="3.5703125" customWidth="1"/>
    <col min="49" max="49" width="4.140625" bestFit="1" customWidth="1"/>
    <col min="50" max="50" width="6.5703125" bestFit="1" customWidth="1"/>
    <col min="51" max="51" width="1.5703125" customWidth="1"/>
    <col min="53" max="53" width="32.85546875" customWidth="1"/>
  </cols>
  <sheetData>
    <row r="1" spans="1:53" x14ac:dyDescent="0.25">
      <c r="A1" s="26" t="s">
        <v>37</v>
      </c>
      <c r="B1" s="27" t="s">
        <v>40</v>
      </c>
    </row>
    <row r="2" spans="1:53" x14ac:dyDescent="0.25">
      <c r="A2" s="26" t="s">
        <v>38</v>
      </c>
      <c r="B2" s="27" t="s">
        <v>41</v>
      </c>
      <c r="L2" s="1"/>
      <c r="M2" s="1"/>
      <c r="N2" s="1"/>
      <c r="O2" s="1"/>
      <c r="P2" s="1"/>
      <c r="R2" t="s">
        <v>36</v>
      </c>
    </row>
    <row r="3" spans="1:53" thickBot="1" x14ac:dyDescent="0.4">
      <c r="A3" s="26" t="s">
        <v>39</v>
      </c>
      <c r="B3" s="27" t="s">
        <v>42</v>
      </c>
    </row>
    <row r="4" spans="1:53" ht="15.75" thickBot="1" x14ac:dyDescent="0.3">
      <c r="A4" s="26"/>
      <c r="B4" s="27" t="s">
        <v>43</v>
      </c>
      <c r="C4" s="28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 t="s">
        <v>48</v>
      </c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30"/>
    </row>
    <row r="5" spans="1:53" x14ac:dyDescent="0.25">
      <c r="A5" s="26"/>
      <c r="B5" s="27" t="s">
        <v>44</v>
      </c>
      <c r="C5" s="24" t="s">
        <v>3</v>
      </c>
      <c r="D5" s="2"/>
      <c r="E5" s="2"/>
      <c r="F5" s="2"/>
      <c r="G5" s="2"/>
      <c r="H5" s="2"/>
      <c r="I5" s="2"/>
      <c r="J5" s="2"/>
      <c r="K5" s="24" t="s">
        <v>4</v>
      </c>
      <c r="L5" s="2"/>
      <c r="M5" s="2"/>
      <c r="N5" s="2"/>
      <c r="O5" s="2"/>
      <c r="P5" s="2"/>
      <c r="Q5" s="2"/>
      <c r="R5" s="25"/>
      <c r="S5" s="24" t="s">
        <v>46</v>
      </c>
      <c r="T5" s="2"/>
      <c r="U5" s="2"/>
      <c r="V5" s="2"/>
      <c r="W5" s="2"/>
      <c r="X5" s="2"/>
      <c r="Y5" s="2"/>
      <c r="Z5" s="25"/>
      <c r="AA5" s="24" t="s">
        <v>47</v>
      </c>
      <c r="AB5" s="2"/>
      <c r="AC5" s="2"/>
      <c r="AD5" s="2"/>
      <c r="AE5" s="2"/>
      <c r="AF5" s="2"/>
      <c r="AG5" s="2"/>
      <c r="AH5" s="25"/>
      <c r="AI5" s="24" t="s">
        <v>5</v>
      </c>
      <c r="AJ5" s="2"/>
      <c r="AK5" s="2"/>
      <c r="AL5" s="2"/>
      <c r="AM5" s="2"/>
      <c r="AN5" s="2"/>
      <c r="AO5" s="2"/>
      <c r="AP5" s="25"/>
      <c r="AQ5" s="24" t="s">
        <v>6</v>
      </c>
      <c r="AR5" s="2"/>
      <c r="AS5" s="2"/>
      <c r="AT5" s="2"/>
      <c r="AU5" s="2"/>
      <c r="AV5" s="2"/>
      <c r="AW5" s="2"/>
      <c r="AX5" s="25"/>
    </row>
    <row r="6" spans="1:53" ht="15.75" thickBot="1" x14ac:dyDescent="0.3">
      <c r="A6" s="26"/>
      <c r="B6" s="27" t="s">
        <v>45</v>
      </c>
      <c r="C6" s="5"/>
      <c r="D6" s="6"/>
      <c r="E6" s="6"/>
      <c r="F6" s="6"/>
      <c r="G6" s="6"/>
      <c r="H6" s="6"/>
      <c r="I6" s="6"/>
      <c r="J6" s="6"/>
      <c r="K6" s="5"/>
      <c r="L6" s="6"/>
      <c r="M6" s="6"/>
      <c r="N6" s="6"/>
      <c r="O6" s="6"/>
      <c r="P6" s="6"/>
      <c r="Q6" s="6"/>
      <c r="R6" s="7"/>
      <c r="S6" s="5" t="s">
        <v>7</v>
      </c>
      <c r="T6" s="6"/>
      <c r="U6" s="6"/>
      <c r="V6" s="6"/>
      <c r="W6" s="6"/>
      <c r="X6" s="6"/>
      <c r="Y6" s="6"/>
      <c r="Z6" s="7"/>
      <c r="AA6" s="5"/>
      <c r="AB6" s="6"/>
      <c r="AC6" s="6"/>
      <c r="AD6" s="6"/>
      <c r="AE6" s="6"/>
      <c r="AF6" s="6"/>
      <c r="AG6" s="6"/>
      <c r="AH6" s="7"/>
      <c r="AI6" s="5"/>
      <c r="AJ6" s="6"/>
      <c r="AK6" s="6"/>
      <c r="AL6" s="6"/>
      <c r="AM6" s="6"/>
      <c r="AN6" s="6"/>
      <c r="AO6" s="6"/>
      <c r="AP6" s="7"/>
      <c r="AQ6" s="5"/>
      <c r="AR6" s="6"/>
      <c r="AS6" s="6"/>
      <c r="AT6" s="6"/>
      <c r="AU6" s="6"/>
      <c r="AV6" s="6"/>
      <c r="AW6" s="6"/>
      <c r="AX6" s="7"/>
    </row>
    <row r="7" spans="1:53" ht="15.75" thickBot="1" x14ac:dyDescent="0.3">
      <c r="C7" s="8" t="s">
        <v>0</v>
      </c>
      <c r="D7" s="9" t="s">
        <v>1</v>
      </c>
      <c r="E7" s="64"/>
      <c r="F7" s="64"/>
      <c r="G7" s="64"/>
      <c r="H7" s="64"/>
      <c r="I7" s="10" t="s">
        <v>2</v>
      </c>
      <c r="J7" s="2" t="s">
        <v>8</v>
      </c>
      <c r="K7" s="8" t="s">
        <v>0</v>
      </c>
      <c r="L7" s="9" t="s">
        <v>1</v>
      </c>
      <c r="M7" s="64"/>
      <c r="N7" s="64"/>
      <c r="O7" s="64"/>
      <c r="P7" s="64"/>
      <c r="Q7" s="10" t="s">
        <v>2</v>
      </c>
      <c r="R7" s="2" t="s">
        <v>8</v>
      </c>
      <c r="S7" s="8" t="s">
        <v>0</v>
      </c>
      <c r="T7" s="9" t="s">
        <v>1</v>
      </c>
      <c r="U7" s="64"/>
      <c r="V7" s="64"/>
      <c r="W7" s="64"/>
      <c r="X7" s="64"/>
      <c r="Y7" s="10" t="s">
        <v>2</v>
      </c>
      <c r="Z7" s="2" t="s">
        <v>8</v>
      </c>
      <c r="AA7" s="8" t="s">
        <v>0</v>
      </c>
      <c r="AB7" s="9" t="s">
        <v>1</v>
      </c>
      <c r="AC7" s="64"/>
      <c r="AD7" s="64"/>
      <c r="AE7" s="64"/>
      <c r="AF7" s="64"/>
      <c r="AG7" s="10" t="s">
        <v>2</v>
      </c>
      <c r="AH7" s="2" t="s">
        <v>8</v>
      </c>
      <c r="AI7" s="8" t="s">
        <v>0</v>
      </c>
      <c r="AJ7" s="9" t="s">
        <v>1</v>
      </c>
      <c r="AK7" s="64"/>
      <c r="AL7" s="64"/>
      <c r="AM7" s="64"/>
      <c r="AN7" s="64"/>
      <c r="AO7" s="10" t="s">
        <v>2</v>
      </c>
      <c r="AP7" s="2" t="s">
        <v>8</v>
      </c>
      <c r="AQ7" s="34" t="s">
        <v>0</v>
      </c>
      <c r="AR7" s="35" t="s">
        <v>1</v>
      </c>
      <c r="AS7" s="65"/>
      <c r="AT7" s="65"/>
      <c r="AU7" s="65"/>
      <c r="AV7" s="65"/>
      <c r="AW7" s="36" t="s">
        <v>2</v>
      </c>
      <c r="AX7" s="4" t="s">
        <v>8</v>
      </c>
      <c r="AZ7" s="33" t="s">
        <v>8</v>
      </c>
      <c r="BA7" s="31" t="s">
        <v>49</v>
      </c>
    </row>
    <row r="8" spans="1:53" ht="14.45" x14ac:dyDescent="0.35">
      <c r="A8" s="46"/>
      <c r="B8" s="51" t="s">
        <v>9</v>
      </c>
      <c r="C8" s="48">
        <v>30</v>
      </c>
      <c r="D8" s="15"/>
      <c r="E8" s="16"/>
      <c r="F8" s="16"/>
      <c r="G8" s="16"/>
      <c r="H8" s="16"/>
      <c r="I8" s="16"/>
      <c r="J8" s="11">
        <f>SUM(C8:I8)</f>
        <v>30</v>
      </c>
      <c r="K8" s="14">
        <v>30</v>
      </c>
      <c r="L8" s="15"/>
      <c r="M8" s="16"/>
      <c r="N8" s="16"/>
      <c r="O8" s="16"/>
      <c r="P8" s="16"/>
      <c r="Q8" s="16"/>
      <c r="R8" s="11">
        <f>SUM(K8:Q8)</f>
        <v>30</v>
      </c>
      <c r="S8" s="14">
        <v>30</v>
      </c>
      <c r="T8" s="15"/>
      <c r="U8" s="16"/>
      <c r="V8" s="16"/>
      <c r="W8" s="16"/>
      <c r="X8" s="16"/>
      <c r="Y8" s="16"/>
      <c r="Z8" s="11">
        <f>SUM(S8:Y8)</f>
        <v>30</v>
      </c>
      <c r="AA8" s="14">
        <v>30</v>
      </c>
      <c r="AB8" s="15"/>
      <c r="AC8" s="16"/>
      <c r="AD8" s="16"/>
      <c r="AE8" s="16"/>
      <c r="AF8" s="16"/>
      <c r="AG8" s="16"/>
      <c r="AH8" s="11">
        <f>SUM(AA8:AG8)</f>
        <v>30</v>
      </c>
      <c r="AI8" s="14">
        <v>30</v>
      </c>
      <c r="AJ8" s="15"/>
      <c r="AK8" s="16"/>
      <c r="AL8" s="16"/>
      <c r="AM8" s="16"/>
      <c r="AN8" s="16"/>
      <c r="AO8" s="16"/>
      <c r="AP8" s="11">
        <f>SUM(AI8:AO8)</f>
        <v>30</v>
      </c>
      <c r="AQ8" s="14">
        <v>30</v>
      </c>
      <c r="AR8" s="15"/>
      <c r="AS8" s="16"/>
      <c r="AT8" s="16"/>
      <c r="AU8" s="16"/>
      <c r="AV8" s="16"/>
      <c r="AW8" s="16"/>
      <c r="AX8" s="11">
        <f>SUM(AQ8:AW8)</f>
        <v>30</v>
      </c>
      <c r="AY8" s="3"/>
      <c r="AZ8" s="60">
        <f>((J8+R8+Z8+AH8+AP8+AX8)/6)</f>
        <v>30</v>
      </c>
      <c r="BA8" s="42" t="str">
        <f t="shared" ref="BA8:BA39" si="0">IF(AZ8&gt;4,B8,"non")</f>
        <v xml:space="preserve">ICSHA mensuel </v>
      </c>
    </row>
    <row r="9" spans="1:53" x14ac:dyDescent="0.25">
      <c r="A9" s="47"/>
      <c r="B9" s="52" t="s">
        <v>10</v>
      </c>
      <c r="C9" s="49"/>
      <c r="D9" s="18"/>
      <c r="E9" s="19"/>
      <c r="F9" s="19"/>
      <c r="G9" s="19"/>
      <c r="H9" s="19"/>
      <c r="I9" s="19"/>
      <c r="J9" s="12">
        <f t="shared" ref="J9:J39" si="1">SUM(C9:I9)</f>
        <v>0</v>
      </c>
      <c r="K9" s="17"/>
      <c r="L9" s="18"/>
      <c r="M9" s="19"/>
      <c r="N9" s="19"/>
      <c r="O9" s="19"/>
      <c r="P9" s="19"/>
      <c r="Q9" s="19"/>
      <c r="R9" s="12">
        <f t="shared" ref="R9:R39" si="2">SUM(K9:Q9)</f>
        <v>0</v>
      </c>
      <c r="S9" s="17"/>
      <c r="T9" s="18"/>
      <c r="U9" s="19"/>
      <c r="V9" s="19"/>
      <c r="W9" s="19"/>
      <c r="X9" s="19"/>
      <c r="Y9" s="19"/>
      <c r="Z9" s="12">
        <f t="shared" ref="Z9:Z39" si="3">SUM(S9:Y9)</f>
        <v>0</v>
      </c>
      <c r="AA9" s="17"/>
      <c r="AB9" s="18"/>
      <c r="AC9" s="19"/>
      <c r="AD9" s="19"/>
      <c r="AE9" s="19"/>
      <c r="AF9" s="19"/>
      <c r="AG9" s="19"/>
      <c r="AH9" s="12">
        <f t="shared" ref="AH9:AH39" si="4">SUM(AA9:AG9)</f>
        <v>0</v>
      </c>
      <c r="AI9" s="17"/>
      <c r="AJ9" s="18"/>
      <c r="AK9" s="19"/>
      <c r="AL9" s="19"/>
      <c r="AM9" s="19"/>
      <c r="AN9" s="19"/>
      <c r="AO9" s="19"/>
      <c r="AP9" s="12">
        <f t="shared" ref="AP9:AP39" si="5">SUM(AI9:AO9)</f>
        <v>0</v>
      </c>
      <c r="AQ9" s="17"/>
      <c r="AR9" s="18"/>
      <c r="AS9" s="19"/>
      <c r="AT9" s="19"/>
      <c r="AU9" s="19"/>
      <c r="AV9" s="19"/>
      <c r="AW9" s="19"/>
      <c r="AX9" s="12">
        <f t="shared" ref="AX9:AX39" si="6">SUM(AQ9:AW9)</f>
        <v>0</v>
      </c>
      <c r="AY9" s="2"/>
      <c r="AZ9" s="61">
        <f t="shared" ref="AZ9:AZ39" si="7">((J9+R9+Z9+AH9+AP9+AX9)/6)</f>
        <v>0</v>
      </c>
      <c r="BA9" s="43" t="str">
        <f t="shared" si="0"/>
        <v>non</v>
      </c>
    </row>
    <row r="10" spans="1:53" ht="14.45" x14ac:dyDescent="0.35">
      <c r="A10" s="47" t="s">
        <v>51</v>
      </c>
      <c r="B10" s="52" t="s">
        <v>11</v>
      </c>
      <c r="C10" s="49"/>
      <c r="D10" s="18"/>
      <c r="E10" s="19"/>
      <c r="F10" s="19"/>
      <c r="G10" s="19"/>
      <c r="H10" s="19"/>
      <c r="I10" s="19"/>
      <c r="J10" s="12">
        <f t="shared" si="1"/>
        <v>0</v>
      </c>
      <c r="K10" s="17"/>
      <c r="L10" s="18"/>
      <c r="M10" s="19"/>
      <c r="N10" s="19"/>
      <c r="O10" s="19"/>
      <c r="P10" s="19"/>
      <c r="Q10" s="19"/>
      <c r="R10" s="12">
        <f t="shared" si="2"/>
        <v>0</v>
      </c>
      <c r="S10" s="17"/>
      <c r="T10" s="18"/>
      <c r="U10" s="19"/>
      <c r="V10" s="19"/>
      <c r="W10" s="19"/>
      <c r="X10" s="19"/>
      <c r="Y10" s="19"/>
      <c r="Z10" s="12">
        <f t="shared" si="3"/>
        <v>0</v>
      </c>
      <c r="AA10" s="17"/>
      <c r="AB10" s="18"/>
      <c r="AC10" s="19"/>
      <c r="AD10" s="19"/>
      <c r="AE10" s="19"/>
      <c r="AF10" s="19"/>
      <c r="AG10" s="19"/>
      <c r="AH10" s="12">
        <f t="shared" si="4"/>
        <v>0</v>
      </c>
      <c r="AI10" s="17"/>
      <c r="AJ10" s="18"/>
      <c r="AK10" s="19"/>
      <c r="AL10" s="19"/>
      <c r="AM10" s="19"/>
      <c r="AN10" s="19"/>
      <c r="AO10" s="19"/>
      <c r="AP10" s="12">
        <f t="shared" si="5"/>
        <v>0</v>
      </c>
      <c r="AQ10" s="17"/>
      <c r="AR10" s="18"/>
      <c r="AS10" s="19"/>
      <c r="AT10" s="19"/>
      <c r="AU10" s="19"/>
      <c r="AV10" s="19"/>
      <c r="AW10" s="19"/>
      <c r="AX10" s="12">
        <f t="shared" si="6"/>
        <v>0</v>
      </c>
      <c r="AY10" s="2"/>
      <c r="AZ10" s="61">
        <f t="shared" si="7"/>
        <v>0</v>
      </c>
      <c r="BA10" s="43" t="str">
        <f t="shared" si="0"/>
        <v>non</v>
      </c>
    </row>
    <row r="11" spans="1:53" x14ac:dyDescent="0.25">
      <c r="A11" s="47"/>
      <c r="B11" s="52" t="s">
        <v>12</v>
      </c>
      <c r="C11" s="49"/>
      <c r="D11" s="18"/>
      <c r="E11" s="19"/>
      <c r="F11" s="19"/>
      <c r="G11" s="19"/>
      <c r="H11" s="19"/>
      <c r="I11" s="19"/>
      <c r="J11" s="12">
        <f t="shared" si="1"/>
        <v>0</v>
      </c>
      <c r="K11" s="17"/>
      <c r="L11" s="18"/>
      <c r="M11" s="19"/>
      <c r="N11" s="19"/>
      <c r="O11" s="19"/>
      <c r="P11" s="19"/>
      <c r="Q11" s="19"/>
      <c r="R11" s="12">
        <f t="shared" si="2"/>
        <v>0</v>
      </c>
      <c r="S11" s="17"/>
      <c r="T11" s="18"/>
      <c r="U11" s="19"/>
      <c r="V11" s="19"/>
      <c r="W11" s="19"/>
      <c r="X11" s="19"/>
      <c r="Y11" s="19"/>
      <c r="Z11" s="12">
        <f t="shared" si="3"/>
        <v>0</v>
      </c>
      <c r="AA11" s="17"/>
      <c r="AB11" s="18"/>
      <c r="AC11" s="19"/>
      <c r="AD11" s="19"/>
      <c r="AE11" s="19"/>
      <c r="AF11" s="19"/>
      <c r="AG11" s="19"/>
      <c r="AH11" s="12">
        <f t="shared" si="4"/>
        <v>0</v>
      </c>
      <c r="AI11" s="17"/>
      <c r="AJ11" s="18"/>
      <c r="AK11" s="19"/>
      <c r="AL11" s="19"/>
      <c r="AM11" s="19"/>
      <c r="AN11" s="19"/>
      <c r="AO11" s="19"/>
      <c r="AP11" s="12">
        <f t="shared" si="5"/>
        <v>0</v>
      </c>
      <c r="AQ11" s="17"/>
      <c r="AR11" s="18"/>
      <c r="AS11" s="19"/>
      <c r="AT11" s="19"/>
      <c r="AU11" s="19"/>
      <c r="AV11" s="19"/>
      <c r="AW11" s="19"/>
      <c r="AX11" s="12">
        <f t="shared" si="6"/>
        <v>0</v>
      </c>
      <c r="AY11" s="2"/>
      <c r="AZ11" s="61">
        <f t="shared" si="7"/>
        <v>0</v>
      </c>
      <c r="BA11" s="43" t="str">
        <f t="shared" si="0"/>
        <v>non</v>
      </c>
    </row>
    <row r="12" spans="1:53" ht="15.75" thickBot="1" x14ac:dyDescent="0.3">
      <c r="A12" s="47"/>
      <c r="B12" s="53" t="s">
        <v>13</v>
      </c>
      <c r="C12" s="50"/>
      <c r="D12" s="21"/>
      <c r="E12" s="22"/>
      <c r="F12" s="22"/>
      <c r="G12" s="22"/>
      <c r="H12" s="22"/>
      <c r="I12" s="22"/>
      <c r="J12" s="13">
        <f t="shared" si="1"/>
        <v>0</v>
      </c>
      <c r="K12" s="20"/>
      <c r="L12" s="21"/>
      <c r="M12" s="22"/>
      <c r="N12" s="22"/>
      <c r="O12" s="22"/>
      <c r="P12" s="22"/>
      <c r="Q12" s="22"/>
      <c r="R12" s="13">
        <f t="shared" si="2"/>
        <v>0</v>
      </c>
      <c r="S12" s="20"/>
      <c r="T12" s="21"/>
      <c r="U12" s="22"/>
      <c r="V12" s="22"/>
      <c r="W12" s="22"/>
      <c r="X12" s="22"/>
      <c r="Y12" s="22"/>
      <c r="Z12" s="13">
        <f t="shared" si="3"/>
        <v>0</v>
      </c>
      <c r="AA12" s="20"/>
      <c r="AB12" s="21"/>
      <c r="AC12" s="22"/>
      <c r="AD12" s="22"/>
      <c r="AE12" s="22"/>
      <c r="AF12" s="22"/>
      <c r="AG12" s="22"/>
      <c r="AH12" s="13">
        <f t="shared" si="4"/>
        <v>0</v>
      </c>
      <c r="AI12" s="20"/>
      <c r="AJ12" s="21"/>
      <c r="AK12" s="22"/>
      <c r="AL12" s="22"/>
      <c r="AM12" s="22"/>
      <c r="AN12" s="22"/>
      <c r="AO12" s="22"/>
      <c r="AP12" s="13">
        <f t="shared" si="5"/>
        <v>0</v>
      </c>
      <c r="AQ12" s="20"/>
      <c r="AR12" s="21"/>
      <c r="AS12" s="22"/>
      <c r="AT12" s="22"/>
      <c r="AU12" s="22"/>
      <c r="AV12" s="22"/>
      <c r="AW12" s="22"/>
      <c r="AX12" s="13">
        <f t="shared" si="6"/>
        <v>0</v>
      </c>
      <c r="AY12" s="6"/>
      <c r="AZ12" s="62">
        <f t="shared" si="7"/>
        <v>0</v>
      </c>
      <c r="BA12" s="44" t="str">
        <f t="shared" si="0"/>
        <v>non</v>
      </c>
    </row>
    <row r="13" spans="1:53" x14ac:dyDescent="0.25">
      <c r="A13" s="46"/>
      <c r="B13" s="51" t="s">
        <v>14</v>
      </c>
      <c r="C13" s="48"/>
      <c r="D13" s="15"/>
      <c r="E13" s="16"/>
      <c r="F13" s="16"/>
      <c r="G13" s="16"/>
      <c r="H13" s="16"/>
      <c r="I13" s="16"/>
      <c r="J13" s="11">
        <f t="shared" si="1"/>
        <v>0</v>
      </c>
      <c r="K13" s="14"/>
      <c r="L13" s="15"/>
      <c r="M13" s="16"/>
      <c r="N13" s="16"/>
      <c r="O13" s="16"/>
      <c r="P13" s="16"/>
      <c r="Q13" s="16"/>
      <c r="R13" s="11">
        <f t="shared" si="2"/>
        <v>0</v>
      </c>
      <c r="S13" s="14"/>
      <c r="T13" s="15"/>
      <c r="U13" s="16"/>
      <c r="V13" s="16"/>
      <c r="W13" s="16"/>
      <c r="X13" s="16"/>
      <c r="Y13" s="16"/>
      <c r="Z13" s="11">
        <f t="shared" si="3"/>
        <v>0</v>
      </c>
      <c r="AA13" s="14"/>
      <c r="AB13" s="15"/>
      <c r="AC13" s="16"/>
      <c r="AD13" s="16"/>
      <c r="AE13" s="16"/>
      <c r="AF13" s="16"/>
      <c r="AG13" s="16"/>
      <c r="AH13" s="11">
        <f t="shared" si="4"/>
        <v>0</v>
      </c>
      <c r="AI13" s="14"/>
      <c r="AJ13" s="15"/>
      <c r="AK13" s="16"/>
      <c r="AL13" s="16"/>
      <c r="AM13" s="16"/>
      <c r="AN13" s="16"/>
      <c r="AO13" s="16"/>
      <c r="AP13" s="11">
        <f t="shared" si="5"/>
        <v>0</v>
      </c>
      <c r="AQ13" s="14"/>
      <c r="AR13" s="15"/>
      <c r="AS13" s="16"/>
      <c r="AT13" s="16"/>
      <c r="AU13" s="16"/>
      <c r="AV13" s="16"/>
      <c r="AW13" s="16"/>
      <c r="AX13" s="11">
        <f t="shared" si="6"/>
        <v>0</v>
      </c>
      <c r="AY13" s="3"/>
      <c r="AZ13" s="60">
        <f t="shared" si="7"/>
        <v>0</v>
      </c>
      <c r="BA13" s="42" t="str">
        <f t="shared" si="0"/>
        <v>non</v>
      </c>
    </row>
    <row r="14" spans="1:53" ht="14.45" x14ac:dyDescent="0.35">
      <c r="A14" s="47"/>
      <c r="B14" s="52" t="s">
        <v>15</v>
      </c>
      <c r="C14" s="49"/>
      <c r="D14" s="18"/>
      <c r="E14" s="19"/>
      <c r="F14" s="19"/>
      <c r="G14" s="19"/>
      <c r="H14" s="19"/>
      <c r="I14" s="19"/>
      <c r="J14" s="12">
        <f t="shared" si="1"/>
        <v>0</v>
      </c>
      <c r="K14" s="17"/>
      <c r="L14" s="18"/>
      <c r="M14" s="19"/>
      <c r="N14" s="19"/>
      <c r="O14" s="19"/>
      <c r="P14" s="19"/>
      <c r="Q14" s="19"/>
      <c r="R14" s="12">
        <f t="shared" si="2"/>
        <v>0</v>
      </c>
      <c r="S14" s="17"/>
      <c r="T14" s="18"/>
      <c r="U14" s="19"/>
      <c r="V14" s="19"/>
      <c r="W14" s="19"/>
      <c r="X14" s="19"/>
      <c r="Y14" s="19"/>
      <c r="Z14" s="12">
        <f t="shared" si="3"/>
        <v>0</v>
      </c>
      <c r="AA14" s="17"/>
      <c r="AB14" s="18"/>
      <c r="AC14" s="19"/>
      <c r="AD14" s="19"/>
      <c r="AE14" s="19"/>
      <c r="AF14" s="19"/>
      <c r="AG14" s="19"/>
      <c r="AH14" s="12">
        <f t="shared" si="4"/>
        <v>0</v>
      </c>
      <c r="AI14" s="17"/>
      <c r="AJ14" s="18"/>
      <c r="AK14" s="19"/>
      <c r="AL14" s="19"/>
      <c r="AM14" s="19"/>
      <c r="AN14" s="19"/>
      <c r="AO14" s="19"/>
      <c r="AP14" s="12">
        <f t="shared" si="5"/>
        <v>0</v>
      </c>
      <c r="AQ14" s="17"/>
      <c r="AR14" s="18"/>
      <c r="AS14" s="19"/>
      <c r="AT14" s="19"/>
      <c r="AU14" s="19"/>
      <c r="AV14" s="19"/>
      <c r="AW14" s="19"/>
      <c r="AX14" s="12">
        <f t="shared" si="6"/>
        <v>0</v>
      </c>
      <c r="AY14" s="2"/>
      <c r="AZ14" s="61">
        <f t="shared" si="7"/>
        <v>0</v>
      </c>
      <c r="BA14" s="43" t="str">
        <f t="shared" si="0"/>
        <v>non</v>
      </c>
    </row>
    <row r="15" spans="1:53" thickBot="1" x14ac:dyDescent="0.4">
      <c r="A15" s="47" t="s">
        <v>52</v>
      </c>
      <c r="B15" s="53" t="s">
        <v>16</v>
      </c>
      <c r="C15" s="50"/>
      <c r="D15" s="21"/>
      <c r="E15" s="22"/>
      <c r="F15" s="22"/>
      <c r="G15" s="22"/>
      <c r="H15" s="22"/>
      <c r="I15" s="22"/>
      <c r="J15" s="13">
        <f t="shared" si="1"/>
        <v>0</v>
      </c>
      <c r="K15" s="20"/>
      <c r="L15" s="21"/>
      <c r="M15" s="22"/>
      <c r="N15" s="22"/>
      <c r="O15" s="22"/>
      <c r="P15" s="22"/>
      <c r="Q15" s="22"/>
      <c r="R15" s="13">
        <f t="shared" si="2"/>
        <v>0</v>
      </c>
      <c r="S15" s="20"/>
      <c r="T15" s="21"/>
      <c r="U15" s="22"/>
      <c r="V15" s="22"/>
      <c r="W15" s="22"/>
      <c r="X15" s="22"/>
      <c r="Y15" s="22"/>
      <c r="Z15" s="13">
        <f t="shared" si="3"/>
        <v>0</v>
      </c>
      <c r="AA15" s="20"/>
      <c r="AB15" s="21"/>
      <c r="AC15" s="22"/>
      <c r="AD15" s="22"/>
      <c r="AE15" s="22"/>
      <c r="AF15" s="22"/>
      <c r="AG15" s="22"/>
      <c r="AH15" s="13">
        <f t="shared" si="4"/>
        <v>0</v>
      </c>
      <c r="AI15" s="20"/>
      <c r="AJ15" s="21"/>
      <c r="AK15" s="22"/>
      <c r="AL15" s="22"/>
      <c r="AM15" s="22"/>
      <c r="AN15" s="22"/>
      <c r="AO15" s="22"/>
      <c r="AP15" s="13">
        <f t="shared" si="5"/>
        <v>0</v>
      </c>
      <c r="AQ15" s="20"/>
      <c r="AR15" s="21"/>
      <c r="AS15" s="22"/>
      <c r="AT15" s="22"/>
      <c r="AU15" s="22"/>
      <c r="AV15" s="22"/>
      <c r="AW15" s="22"/>
      <c r="AX15" s="13">
        <f t="shared" si="6"/>
        <v>0</v>
      </c>
      <c r="AY15" s="6"/>
      <c r="AZ15" s="62">
        <f t="shared" si="7"/>
        <v>0</v>
      </c>
      <c r="BA15" s="44" t="str">
        <f t="shared" si="0"/>
        <v>non</v>
      </c>
    </row>
    <row r="16" spans="1:53" ht="14.45" x14ac:dyDescent="0.35">
      <c r="A16" s="46"/>
      <c r="B16" s="51" t="s">
        <v>17</v>
      </c>
      <c r="C16" s="48"/>
      <c r="D16" s="15"/>
      <c r="E16" s="16"/>
      <c r="F16" s="16"/>
      <c r="G16" s="16"/>
      <c r="H16" s="16"/>
      <c r="I16" s="16"/>
      <c r="J16" s="11">
        <f t="shared" si="1"/>
        <v>0</v>
      </c>
      <c r="K16" s="14"/>
      <c r="L16" s="15"/>
      <c r="M16" s="16"/>
      <c r="N16" s="16"/>
      <c r="O16" s="16"/>
      <c r="P16" s="16"/>
      <c r="Q16" s="16"/>
      <c r="R16" s="11">
        <f t="shared" si="2"/>
        <v>0</v>
      </c>
      <c r="S16" s="14"/>
      <c r="T16" s="15"/>
      <c r="U16" s="16"/>
      <c r="V16" s="16"/>
      <c r="W16" s="16"/>
      <c r="X16" s="16"/>
      <c r="Y16" s="16"/>
      <c r="Z16" s="11">
        <f t="shared" si="3"/>
        <v>0</v>
      </c>
      <c r="AA16" s="14"/>
      <c r="AB16" s="15"/>
      <c r="AC16" s="16"/>
      <c r="AD16" s="16"/>
      <c r="AE16" s="16"/>
      <c r="AF16" s="16"/>
      <c r="AG16" s="16"/>
      <c r="AH16" s="11">
        <f t="shared" si="4"/>
        <v>0</v>
      </c>
      <c r="AI16" s="14"/>
      <c r="AJ16" s="15"/>
      <c r="AK16" s="16"/>
      <c r="AL16" s="16"/>
      <c r="AM16" s="16"/>
      <c r="AN16" s="16"/>
      <c r="AO16" s="16"/>
      <c r="AP16" s="11">
        <f t="shared" si="5"/>
        <v>0</v>
      </c>
      <c r="AQ16" s="14"/>
      <c r="AR16" s="15"/>
      <c r="AS16" s="16"/>
      <c r="AT16" s="16"/>
      <c r="AU16" s="16"/>
      <c r="AV16" s="16"/>
      <c r="AW16" s="16"/>
      <c r="AX16" s="11">
        <f t="shared" si="6"/>
        <v>0</v>
      </c>
      <c r="AY16" s="3"/>
      <c r="AZ16" s="60">
        <f t="shared" si="7"/>
        <v>0</v>
      </c>
      <c r="BA16" s="42" t="str">
        <f t="shared" si="0"/>
        <v>non</v>
      </c>
    </row>
    <row r="17" spans="1:53" ht="15.75" thickBot="1" x14ac:dyDescent="0.3">
      <c r="A17" s="54" t="s">
        <v>53</v>
      </c>
      <c r="B17" s="53" t="s">
        <v>18</v>
      </c>
      <c r="C17" s="50"/>
      <c r="D17" s="21"/>
      <c r="E17" s="22"/>
      <c r="F17" s="22"/>
      <c r="G17" s="22"/>
      <c r="H17" s="22"/>
      <c r="I17" s="22"/>
      <c r="J17" s="13">
        <f t="shared" si="1"/>
        <v>0</v>
      </c>
      <c r="K17" s="20"/>
      <c r="L17" s="21"/>
      <c r="M17" s="22"/>
      <c r="N17" s="22"/>
      <c r="O17" s="22"/>
      <c r="P17" s="22"/>
      <c r="Q17" s="22"/>
      <c r="R17" s="13">
        <f t="shared" si="2"/>
        <v>0</v>
      </c>
      <c r="S17" s="20"/>
      <c r="T17" s="21"/>
      <c r="U17" s="22"/>
      <c r="V17" s="22"/>
      <c r="W17" s="22"/>
      <c r="X17" s="22"/>
      <c r="Y17" s="22"/>
      <c r="Z17" s="13">
        <f t="shared" si="3"/>
        <v>0</v>
      </c>
      <c r="AA17" s="20"/>
      <c r="AB17" s="21"/>
      <c r="AC17" s="22"/>
      <c r="AD17" s="22"/>
      <c r="AE17" s="22"/>
      <c r="AF17" s="22"/>
      <c r="AG17" s="22"/>
      <c r="AH17" s="13">
        <f t="shared" si="4"/>
        <v>0</v>
      </c>
      <c r="AI17" s="20"/>
      <c r="AJ17" s="21"/>
      <c r="AK17" s="22"/>
      <c r="AL17" s="22"/>
      <c r="AM17" s="22"/>
      <c r="AN17" s="22"/>
      <c r="AO17" s="22"/>
      <c r="AP17" s="13">
        <f t="shared" si="5"/>
        <v>0</v>
      </c>
      <c r="AQ17" s="20"/>
      <c r="AR17" s="21"/>
      <c r="AS17" s="22"/>
      <c r="AT17" s="22"/>
      <c r="AU17" s="22"/>
      <c r="AV17" s="22"/>
      <c r="AW17" s="22"/>
      <c r="AX17" s="13">
        <f t="shared" si="6"/>
        <v>0</v>
      </c>
      <c r="AY17" s="6"/>
      <c r="AZ17" s="62">
        <f t="shared" si="7"/>
        <v>0</v>
      </c>
      <c r="BA17" s="44" t="str">
        <f t="shared" si="0"/>
        <v>non</v>
      </c>
    </row>
    <row r="18" spans="1:53" ht="30" x14ac:dyDescent="0.25">
      <c r="A18" s="46"/>
      <c r="B18" s="55" t="s">
        <v>50</v>
      </c>
      <c r="C18" s="48"/>
      <c r="D18" s="15"/>
      <c r="E18" s="16"/>
      <c r="F18" s="16"/>
      <c r="G18" s="16"/>
      <c r="H18" s="16"/>
      <c r="I18" s="16"/>
      <c r="J18" s="11">
        <f t="shared" si="1"/>
        <v>0</v>
      </c>
      <c r="K18" s="14"/>
      <c r="L18" s="15"/>
      <c r="M18" s="16"/>
      <c r="N18" s="16"/>
      <c r="O18" s="16"/>
      <c r="P18" s="16"/>
      <c r="Q18" s="16"/>
      <c r="R18" s="11">
        <f t="shared" si="2"/>
        <v>0</v>
      </c>
      <c r="S18" s="14"/>
      <c r="T18" s="15"/>
      <c r="U18" s="16"/>
      <c r="V18" s="16"/>
      <c r="W18" s="16"/>
      <c r="X18" s="16"/>
      <c r="Y18" s="16"/>
      <c r="Z18" s="11">
        <f t="shared" si="3"/>
        <v>0</v>
      </c>
      <c r="AA18" s="14"/>
      <c r="AB18" s="15"/>
      <c r="AC18" s="16"/>
      <c r="AD18" s="16"/>
      <c r="AE18" s="16"/>
      <c r="AF18" s="16"/>
      <c r="AG18" s="16"/>
      <c r="AH18" s="11">
        <f t="shared" si="4"/>
        <v>0</v>
      </c>
      <c r="AI18" s="14"/>
      <c r="AJ18" s="15"/>
      <c r="AK18" s="16"/>
      <c r="AL18" s="16"/>
      <c r="AM18" s="16"/>
      <c r="AN18" s="16"/>
      <c r="AO18" s="16"/>
      <c r="AP18" s="11">
        <f t="shared" si="5"/>
        <v>0</v>
      </c>
      <c r="AQ18" s="14"/>
      <c r="AR18" s="15"/>
      <c r="AS18" s="16"/>
      <c r="AT18" s="16"/>
      <c r="AU18" s="16"/>
      <c r="AV18" s="16"/>
      <c r="AW18" s="16"/>
      <c r="AX18" s="11">
        <f t="shared" si="6"/>
        <v>0</v>
      </c>
      <c r="AY18" s="3"/>
      <c r="AZ18" s="60">
        <f t="shared" si="7"/>
        <v>0</v>
      </c>
      <c r="BA18" s="45" t="str">
        <f t="shared" si="0"/>
        <v>non</v>
      </c>
    </row>
    <row r="19" spans="1:53" x14ac:dyDescent="0.25">
      <c r="A19" s="47"/>
      <c r="B19" s="56" t="s">
        <v>19</v>
      </c>
      <c r="C19" s="49"/>
      <c r="D19" s="18"/>
      <c r="E19" s="19"/>
      <c r="F19" s="19"/>
      <c r="G19" s="19"/>
      <c r="H19" s="19"/>
      <c r="I19" s="19"/>
      <c r="J19" s="12">
        <f>SUM(C19:I19)</f>
        <v>0</v>
      </c>
      <c r="K19" s="17"/>
      <c r="L19" s="18"/>
      <c r="M19" s="19"/>
      <c r="N19" s="19"/>
      <c r="O19" s="19"/>
      <c r="P19" s="19"/>
      <c r="Q19" s="19"/>
      <c r="R19" s="12">
        <f>SUM(K19:Q19)</f>
        <v>0</v>
      </c>
      <c r="S19" s="17"/>
      <c r="T19" s="18"/>
      <c r="U19" s="19"/>
      <c r="V19" s="19"/>
      <c r="W19" s="19"/>
      <c r="X19" s="19"/>
      <c r="Y19" s="19"/>
      <c r="Z19" s="12">
        <f>SUM(S19:Y19)</f>
        <v>0</v>
      </c>
      <c r="AA19" s="17"/>
      <c r="AB19" s="18"/>
      <c r="AC19" s="19"/>
      <c r="AD19" s="19"/>
      <c r="AE19" s="19"/>
      <c r="AF19" s="19"/>
      <c r="AG19" s="19"/>
      <c r="AH19" s="12">
        <f>SUM(AA19:AG19)</f>
        <v>0</v>
      </c>
      <c r="AI19" s="17"/>
      <c r="AJ19" s="18"/>
      <c r="AK19" s="19"/>
      <c r="AL19" s="19"/>
      <c r="AM19" s="19"/>
      <c r="AN19" s="19"/>
      <c r="AO19" s="19"/>
      <c r="AP19" s="12">
        <f>SUM(AI19:AO19)</f>
        <v>0</v>
      </c>
      <c r="AQ19" s="17"/>
      <c r="AR19" s="18"/>
      <c r="AS19" s="19"/>
      <c r="AT19" s="19"/>
      <c r="AU19" s="19"/>
      <c r="AV19" s="19"/>
      <c r="AW19" s="19"/>
      <c r="AX19" s="12">
        <f>SUM(AQ19:AW19)</f>
        <v>0</v>
      </c>
      <c r="AY19" s="2"/>
      <c r="AZ19" s="61">
        <f t="shared" si="7"/>
        <v>0</v>
      </c>
      <c r="BA19" s="43" t="str">
        <f t="shared" si="0"/>
        <v>non</v>
      </c>
    </row>
    <row r="20" spans="1:53" ht="30" x14ac:dyDescent="0.25">
      <c r="A20" s="47" t="s">
        <v>54</v>
      </c>
      <c r="B20" s="56" t="s">
        <v>20</v>
      </c>
      <c r="C20" s="49"/>
      <c r="D20" s="18"/>
      <c r="E20" s="19"/>
      <c r="F20" s="19"/>
      <c r="G20" s="19"/>
      <c r="H20" s="19"/>
      <c r="I20" s="19"/>
      <c r="J20" s="12">
        <f t="shared" si="1"/>
        <v>0</v>
      </c>
      <c r="K20" s="17"/>
      <c r="L20" s="18"/>
      <c r="M20" s="19"/>
      <c r="N20" s="19"/>
      <c r="O20" s="19"/>
      <c r="P20" s="19"/>
      <c r="Q20" s="19"/>
      <c r="R20" s="12">
        <f t="shared" si="2"/>
        <v>0</v>
      </c>
      <c r="S20" s="17"/>
      <c r="T20" s="18"/>
      <c r="U20" s="19"/>
      <c r="V20" s="19"/>
      <c r="W20" s="19"/>
      <c r="X20" s="19"/>
      <c r="Y20" s="19"/>
      <c r="Z20" s="12">
        <f t="shared" si="3"/>
        <v>0</v>
      </c>
      <c r="AA20" s="17"/>
      <c r="AB20" s="18"/>
      <c r="AC20" s="19"/>
      <c r="AD20" s="19"/>
      <c r="AE20" s="19"/>
      <c r="AF20" s="19"/>
      <c r="AG20" s="19"/>
      <c r="AH20" s="12">
        <f t="shared" si="4"/>
        <v>0</v>
      </c>
      <c r="AI20" s="17"/>
      <c r="AJ20" s="18"/>
      <c r="AK20" s="19"/>
      <c r="AL20" s="19"/>
      <c r="AM20" s="19"/>
      <c r="AN20" s="19"/>
      <c r="AO20" s="19"/>
      <c r="AP20" s="12">
        <f t="shared" si="5"/>
        <v>0</v>
      </c>
      <c r="AQ20" s="17"/>
      <c r="AR20" s="18"/>
      <c r="AS20" s="19"/>
      <c r="AT20" s="19"/>
      <c r="AU20" s="19"/>
      <c r="AV20" s="19"/>
      <c r="AW20" s="19"/>
      <c r="AX20" s="12">
        <f t="shared" si="6"/>
        <v>0</v>
      </c>
      <c r="AY20" s="2"/>
      <c r="AZ20" s="61">
        <f t="shared" si="7"/>
        <v>0</v>
      </c>
      <c r="BA20" s="43" t="str">
        <f t="shared" si="0"/>
        <v>non</v>
      </c>
    </row>
    <row r="21" spans="1:53" x14ac:dyDescent="0.25">
      <c r="A21" s="47"/>
      <c r="B21" s="56" t="s">
        <v>21</v>
      </c>
      <c r="C21" s="49"/>
      <c r="D21" s="18"/>
      <c r="E21" s="19"/>
      <c r="F21" s="19"/>
      <c r="G21" s="19"/>
      <c r="H21" s="19"/>
      <c r="I21" s="19"/>
      <c r="J21" s="12">
        <f t="shared" si="1"/>
        <v>0</v>
      </c>
      <c r="K21" s="17"/>
      <c r="L21" s="18"/>
      <c r="M21" s="19"/>
      <c r="N21" s="19"/>
      <c r="O21" s="19"/>
      <c r="P21" s="19"/>
      <c r="Q21" s="19"/>
      <c r="R21" s="12">
        <f t="shared" si="2"/>
        <v>0</v>
      </c>
      <c r="S21" s="17"/>
      <c r="T21" s="18"/>
      <c r="U21" s="19"/>
      <c r="V21" s="19"/>
      <c r="W21" s="19"/>
      <c r="X21" s="19"/>
      <c r="Y21" s="19"/>
      <c r="Z21" s="12">
        <f t="shared" si="3"/>
        <v>0</v>
      </c>
      <c r="AA21" s="17"/>
      <c r="AB21" s="18"/>
      <c r="AC21" s="19"/>
      <c r="AD21" s="19"/>
      <c r="AE21" s="19"/>
      <c r="AF21" s="19"/>
      <c r="AG21" s="19"/>
      <c r="AH21" s="12">
        <f t="shared" si="4"/>
        <v>0</v>
      </c>
      <c r="AI21" s="17"/>
      <c r="AJ21" s="18"/>
      <c r="AK21" s="19"/>
      <c r="AL21" s="19"/>
      <c r="AM21" s="19"/>
      <c r="AN21" s="19"/>
      <c r="AO21" s="19"/>
      <c r="AP21" s="12">
        <f t="shared" si="5"/>
        <v>0</v>
      </c>
      <c r="AQ21" s="17"/>
      <c r="AR21" s="18"/>
      <c r="AS21" s="19"/>
      <c r="AT21" s="19"/>
      <c r="AU21" s="19"/>
      <c r="AV21" s="19"/>
      <c r="AW21" s="19"/>
      <c r="AX21" s="12">
        <f t="shared" si="6"/>
        <v>0</v>
      </c>
      <c r="AY21" s="2"/>
      <c r="AZ21" s="61">
        <f t="shared" si="7"/>
        <v>0</v>
      </c>
      <c r="BA21" s="43" t="str">
        <f t="shared" si="0"/>
        <v>non</v>
      </c>
    </row>
    <row r="22" spans="1:53" x14ac:dyDescent="0.25">
      <c r="A22" s="47"/>
      <c r="B22" s="56" t="s">
        <v>22</v>
      </c>
      <c r="C22" s="49"/>
      <c r="D22" s="18"/>
      <c r="E22" s="19"/>
      <c r="F22" s="19"/>
      <c r="G22" s="19"/>
      <c r="H22" s="19"/>
      <c r="I22" s="19"/>
      <c r="J22" s="12">
        <f t="shared" si="1"/>
        <v>0</v>
      </c>
      <c r="K22" s="17"/>
      <c r="L22" s="18"/>
      <c r="M22" s="19"/>
      <c r="N22" s="19"/>
      <c r="O22" s="19"/>
      <c r="P22" s="19"/>
      <c r="Q22" s="19"/>
      <c r="R22" s="12">
        <f t="shared" si="2"/>
        <v>0</v>
      </c>
      <c r="S22" s="17"/>
      <c r="T22" s="18"/>
      <c r="U22" s="19"/>
      <c r="V22" s="19"/>
      <c r="W22" s="19"/>
      <c r="X22" s="19"/>
      <c r="Y22" s="19"/>
      <c r="Z22" s="12">
        <f t="shared" si="3"/>
        <v>0</v>
      </c>
      <c r="AA22" s="17"/>
      <c r="AB22" s="18"/>
      <c r="AC22" s="19"/>
      <c r="AD22" s="19"/>
      <c r="AE22" s="19"/>
      <c r="AF22" s="19"/>
      <c r="AG22" s="19"/>
      <c r="AH22" s="12">
        <f t="shared" si="4"/>
        <v>0</v>
      </c>
      <c r="AI22" s="17"/>
      <c r="AJ22" s="18"/>
      <c r="AK22" s="19"/>
      <c r="AL22" s="19"/>
      <c r="AM22" s="19"/>
      <c r="AN22" s="19"/>
      <c r="AO22" s="19"/>
      <c r="AP22" s="12">
        <f t="shared" si="5"/>
        <v>0</v>
      </c>
      <c r="AQ22" s="17"/>
      <c r="AR22" s="18"/>
      <c r="AS22" s="19"/>
      <c r="AT22" s="19"/>
      <c r="AU22" s="19"/>
      <c r="AV22" s="19"/>
      <c r="AW22" s="19"/>
      <c r="AX22" s="12">
        <f t="shared" si="6"/>
        <v>0</v>
      </c>
      <c r="AY22" s="2"/>
      <c r="AZ22" s="61">
        <f t="shared" si="7"/>
        <v>0</v>
      </c>
      <c r="BA22" s="43" t="str">
        <f t="shared" si="0"/>
        <v>non</v>
      </c>
    </row>
    <row r="23" spans="1:53" ht="30.75" thickBot="1" x14ac:dyDescent="0.3">
      <c r="A23" s="54"/>
      <c r="B23" s="58" t="s">
        <v>23</v>
      </c>
      <c r="C23" s="50"/>
      <c r="D23" s="21"/>
      <c r="E23" s="22"/>
      <c r="F23" s="22"/>
      <c r="G23" s="22"/>
      <c r="H23" s="22"/>
      <c r="I23" s="22"/>
      <c r="J23" s="13">
        <f t="shared" si="1"/>
        <v>0</v>
      </c>
      <c r="K23" s="20"/>
      <c r="L23" s="21"/>
      <c r="M23" s="22"/>
      <c r="N23" s="22"/>
      <c r="O23" s="22"/>
      <c r="P23" s="22"/>
      <c r="Q23" s="22"/>
      <c r="R23" s="13">
        <f t="shared" si="2"/>
        <v>0</v>
      </c>
      <c r="S23" s="20"/>
      <c r="T23" s="21"/>
      <c r="U23" s="22"/>
      <c r="V23" s="22"/>
      <c r="W23" s="22"/>
      <c r="X23" s="22"/>
      <c r="Y23" s="22"/>
      <c r="Z23" s="13">
        <f t="shared" si="3"/>
        <v>0</v>
      </c>
      <c r="AA23" s="20"/>
      <c r="AB23" s="21"/>
      <c r="AC23" s="22"/>
      <c r="AD23" s="22"/>
      <c r="AE23" s="22"/>
      <c r="AF23" s="22"/>
      <c r="AG23" s="22"/>
      <c r="AH23" s="13">
        <f t="shared" si="4"/>
        <v>0</v>
      </c>
      <c r="AI23" s="20"/>
      <c r="AJ23" s="21"/>
      <c r="AK23" s="22"/>
      <c r="AL23" s="22"/>
      <c r="AM23" s="22"/>
      <c r="AN23" s="22"/>
      <c r="AO23" s="22"/>
      <c r="AP23" s="13">
        <f t="shared" si="5"/>
        <v>0</v>
      </c>
      <c r="AQ23" s="20"/>
      <c r="AR23" s="21"/>
      <c r="AS23" s="22"/>
      <c r="AT23" s="22"/>
      <c r="AU23" s="22"/>
      <c r="AV23" s="22"/>
      <c r="AW23" s="22"/>
      <c r="AX23" s="13">
        <f t="shared" si="6"/>
        <v>0</v>
      </c>
      <c r="AY23" s="6"/>
      <c r="AZ23" s="62">
        <f t="shared" si="7"/>
        <v>0</v>
      </c>
      <c r="BA23" s="44" t="str">
        <f t="shared" si="0"/>
        <v>non</v>
      </c>
    </row>
    <row r="24" spans="1:53" ht="30" x14ac:dyDescent="0.25">
      <c r="A24" s="46"/>
      <c r="B24" s="55" t="s">
        <v>24</v>
      </c>
      <c r="C24" s="48"/>
      <c r="D24" s="15"/>
      <c r="E24" s="16"/>
      <c r="F24" s="16"/>
      <c r="G24" s="16"/>
      <c r="H24" s="16"/>
      <c r="I24" s="16"/>
      <c r="J24" s="11">
        <f t="shared" si="1"/>
        <v>0</v>
      </c>
      <c r="K24" s="14"/>
      <c r="L24" s="15"/>
      <c r="M24" s="16"/>
      <c r="N24" s="16"/>
      <c r="O24" s="16"/>
      <c r="P24" s="16"/>
      <c r="Q24" s="16"/>
      <c r="R24" s="11">
        <f t="shared" si="2"/>
        <v>0</v>
      </c>
      <c r="S24" s="14"/>
      <c r="T24" s="15"/>
      <c r="U24" s="16"/>
      <c r="V24" s="16"/>
      <c r="W24" s="16"/>
      <c r="X24" s="16"/>
      <c r="Y24" s="16"/>
      <c r="Z24" s="11">
        <f t="shared" si="3"/>
        <v>0</v>
      </c>
      <c r="AA24" s="14"/>
      <c r="AB24" s="15"/>
      <c r="AC24" s="16"/>
      <c r="AD24" s="16"/>
      <c r="AE24" s="16"/>
      <c r="AF24" s="16"/>
      <c r="AG24" s="16"/>
      <c r="AH24" s="11">
        <f t="shared" si="4"/>
        <v>0</v>
      </c>
      <c r="AI24" s="14"/>
      <c r="AJ24" s="15"/>
      <c r="AK24" s="16"/>
      <c r="AL24" s="16"/>
      <c r="AM24" s="16"/>
      <c r="AN24" s="16"/>
      <c r="AO24" s="16"/>
      <c r="AP24" s="11">
        <f t="shared" si="5"/>
        <v>0</v>
      </c>
      <c r="AQ24" s="14"/>
      <c r="AR24" s="15"/>
      <c r="AS24" s="16"/>
      <c r="AT24" s="16"/>
      <c r="AU24" s="16"/>
      <c r="AV24" s="16"/>
      <c r="AW24" s="16"/>
      <c r="AX24" s="11">
        <f t="shared" si="6"/>
        <v>0</v>
      </c>
      <c r="AY24" s="3"/>
      <c r="AZ24" s="60">
        <f t="shared" si="7"/>
        <v>0</v>
      </c>
      <c r="BA24" s="42" t="str">
        <f t="shared" si="0"/>
        <v>non</v>
      </c>
    </row>
    <row r="25" spans="1:53" ht="30" x14ac:dyDescent="0.25">
      <c r="A25" s="47"/>
      <c r="B25" s="56" t="s">
        <v>25</v>
      </c>
      <c r="C25" s="49"/>
      <c r="D25" s="18"/>
      <c r="E25" s="19"/>
      <c r="F25" s="19"/>
      <c r="G25" s="19"/>
      <c r="H25" s="19"/>
      <c r="I25" s="19"/>
      <c r="J25" s="12">
        <f t="shared" si="1"/>
        <v>0</v>
      </c>
      <c r="K25" s="17"/>
      <c r="L25" s="18"/>
      <c r="M25" s="19"/>
      <c r="N25" s="19"/>
      <c r="O25" s="19"/>
      <c r="P25" s="19"/>
      <c r="Q25" s="19"/>
      <c r="R25" s="12">
        <f t="shared" si="2"/>
        <v>0</v>
      </c>
      <c r="S25" s="17"/>
      <c r="T25" s="18"/>
      <c r="U25" s="19"/>
      <c r="V25" s="19"/>
      <c r="W25" s="19"/>
      <c r="X25" s="19"/>
      <c r="Y25" s="19"/>
      <c r="Z25" s="12">
        <f t="shared" si="3"/>
        <v>0</v>
      </c>
      <c r="AA25" s="17"/>
      <c r="AB25" s="18"/>
      <c r="AC25" s="19"/>
      <c r="AD25" s="19"/>
      <c r="AE25" s="19"/>
      <c r="AF25" s="19"/>
      <c r="AG25" s="19"/>
      <c r="AH25" s="12">
        <f t="shared" si="4"/>
        <v>0</v>
      </c>
      <c r="AI25" s="17"/>
      <c r="AJ25" s="18"/>
      <c r="AK25" s="19"/>
      <c r="AL25" s="19"/>
      <c r="AM25" s="19"/>
      <c r="AN25" s="19"/>
      <c r="AO25" s="19"/>
      <c r="AP25" s="12">
        <f t="shared" si="5"/>
        <v>0</v>
      </c>
      <c r="AQ25" s="17"/>
      <c r="AR25" s="18"/>
      <c r="AS25" s="19"/>
      <c r="AT25" s="19"/>
      <c r="AU25" s="19"/>
      <c r="AV25" s="19"/>
      <c r="AW25" s="19"/>
      <c r="AX25" s="12">
        <f t="shared" si="6"/>
        <v>0</v>
      </c>
      <c r="AY25" s="2"/>
      <c r="AZ25" s="61">
        <f t="shared" si="7"/>
        <v>0</v>
      </c>
      <c r="BA25" s="43" t="str">
        <f t="shared" si="0"/>
        <v>non</v>
      </c>
    </row>
    <row r="26" spans="1:53" ht="30" x14ac:dyDescent="0.25">
      <c r="A26" s="47" t="s">
        <v>55</v>
      </c>
      <c r="B26" s="56" t="s">
        <v>26</v>
      </c>
      <c r="C26" s="49"/>
      <c r="D26" s="18"/>
      <c r="E26" s="19"/>
      <c r="F26" s="19"/>
      <c r="G26" s="19"/>
      <c r="H26" s="19"/>
      <c r="I26" s="19"/>
      <c r="J26" s="12">
        <f t="shared" si="1"/>
        <v>0</v>
      </c>
      <c r="K26" s="17"/>
      <c r="L26" s="18"/>
      <c r="M26" s="19"/>
      <c r="N26" s="19"/>
      <c r="O26" s="19"/>
      <c r="P26" s="19"/>
      <c r="Q26" s="19"/>
      <c r="R26" s="12">
        <f t="shared" si="2"/>
        <v>0</v>
      </c>
      <c r="S26" s="17"/>
      <c r="T26" s="18"/>
      <c r="U26" s="19"/>
      <c r="V26" s="19"/>
      <c r="W26" s="19"/>
      <c r="X26" s="19"/>
      <c r="Y26" s="19"/>
      <c r="Z26" s="12">
        <f t="shared" si="3"/>
        <v>0</v>
      </c>
      <c r="AA26" s="17"/>
      <c r="AB26" s="18"/>
      <c r="AC26" s="19"/>
      <c r="AD26" s="19"/>
      <c r="AE26" s="19"/>
      <c r="AF26" s="19"/>
      <c r="AG26" s="19"/>
      <c r="AH26" s="12">
        <f t="shared" si="4"/>
        <v>0</v>
      </c>
      <c r="AI26" s="17"/>
      <c r="AJ26" s="18"/>
      <c r="AK26" s="19"/>
      <c r="AL26" s="19"/>
      <c r="AM26" s="19"/>
      <c r="AN26" s="19"/>
      <c r="AO26" s="19"/>
      <c r="AP26" s="12">
        <f t="shared" si="5"/>
        <v>0</v>
      </c>
      <c r="AQ26" s="17"/>
      <c r="AR26" s="18"/>
      <c r="AS26" s="19"/>
      <c r="AT26" s="19"/>
      <c r="AU26" s="19"/>
      <c r="AV26" s="19"/>
      <c r="AW26" s="19"/>
      <c r="AX26" s="12">
        <f t="shared" si="6"/>
        <v>0</v>
      </c>
      <c r="AY26" s="2"/>
      <c r="AZ26" s="61">
        <f t="shared" si="7"/>
        <v>0</v>
      </c>
      <c r="BA26" s="43" t="str">
        <f t="shared" si="0"/>
        <v>non</v>
      </c>
    </row>
    <row r="27" spans="1:53" ht="30.75" thickBot="1" x14ac:dyDescent="0.3">
      <c r="A27" s="54"/>
      <c r="B27" s="58" t="s">
        <v>27</v>
      </c>
      <c r="C27" s="50"/>
      <c r="D27" s="21"/>
      <c r="E27" s="22"/>
      <c r="F27" s="22"/>
      <c r="G27" s="22"/>
      <c r="H27" s="22"/>
      <c r="I27" s="22"/>
      <c r="J27" s="13">
        <f t="shared" si="1"/>
        <v>0</v>
      </c>
      <c r="K27" s="20"/>
      <c r="L27" s="21"/>
      <c r="M27" s="22"/>
      <c r="N27" s="22"/>
      <c r="O27" s="22"/>
      <c r="P27" s="22"/>
      <c r="Q27" s="22"/>
      <c r="R27" s="13">
        <f t="shared" si="2"/>
        <v>0</v>
      </c>
      <c r="S27" s="20"/>
      <c r="T27" s="21"/>
      <c r="U27" s="22"/>
      <c r="V27" s="22"/>
      <c r="W27" s="22"/>
      <c r="X27" s="22"/>
      <c r="Y27" s="22"/>
      <c r="Z27" s="13">
        <f t="shared" si="3"/>
        <v>0</v>
      </c>
      <c r="AA27" s="20"/>
      <c r="AB27" s="21"/>
      <c r="AC27" s="22"/>
      <c r="AD27" s="22"/>
      <c r="AE27" s="22"/>
      <c r="AF27" s="22"/>
      <c r="AG27" s="22"/>
      <c r="AH27" s="13">
        <f t="shared" si="4"/>
        <v>0</v>
      </c>
      <c r="AI27" s="20"/>
      <c r="AJ27" s="21"/>
      <c r="AK27" s="22"/>
      <c r="AL27" s="22"/>
      <c r="AM27" s="22"/>
      <c r="AN27" s="22"/>
      <c r="AO27" s="22"/>
      <c r="AP27" s="13">
        <f t="shared" si="5"/>
        <v>0</v>
      </c>
      <c r="AQ27" s="20"/>
      <c r="AR27" s="21"/>
      <c r="AS27" s="22"/>
      <c r="AT27" s="22"/>
      <c r="AU27" s="22"/>
      <c r="AV27" s="22"/>
      <c r="AW27" s="22"/>
      <c r="AX27" s="13">
        <f t="shared" si="6"/>
        <v>0</v>
      </c>
      <c r="AY27" s="6"/>
      <c r="AZ27" s="62">
        <f t="shared" si="7"/>
        <v>0</v>
      </c>
      <c r="BA27" s="44" t="str">
        <f t="shared" si="0"/>
        <v>non</v>
      </c>
    </row>
    <row r="28" spans="1:53" x14ac:dyDescent="0.25">
      <c r="A28" s="46"/>
      <c r="B28" s="55" t="s">
        <v>28</v>
      </c>
      <c r="C28" s="48"/>
      <c r="D28" s="15"/>
      <c r="E28" s="16"/>
      <c r="F28" s="16"/>
      <c r="G28" s="16"/>
      <c r="H28" s="16"/>
      <c r="I28" s="16"/>
      <c r="J28" s="11">
        <f t="shared" si="1"/>
        <v>0</v>
      </c>
      <c r="K28" s="14"/>
      <c r="L28" s="15"/>
      <c r="M28" s="16"/>
      <c r="N28" s="16"/>
      <c r="O28" s="16"/>
      <c r="P28" s="16"/>
      <c r="Q28" s="16"/>
      <c r="R28" s="11">
        <f t="shared" si="2"/>
        <v>0</v>
      </c>
      <c r="S28" s="14"/>
      <c r="T28" s="15"/>
      <c r="U28" s="16"/>
      <c r="V28" s="16"/>
      <c r="W28" s="16"/>
      <c r="X28" s="16"/>
      <c r="Y28" s="16"/>
      <c r="Z28" s="11">
        <f t="shared" si="3"/>
        <v>0</v>
      </c>
      <c r="AA28" s="14"/>
      <c r="AB28" s="15"/>
      <c r="AC28" s="16"/>
      <c r="AD28" s="16"/>
      <c r="AE28" s="16"/>
      <c r="AF28" s="16"/>
      <c r="AG28" s="16"/>
      <c r="AH28" s="11">
        <f t="shared" si="4"/>
        <v>0</v>
      </c>
      <c r="AI28" s="14"/>
      <c r="AJ28" s="15"/>
      <c r="AK28" s="16"/>
      <c r="AL28" s="16"/>
      <c r="AM28" s="16"/>
      <c r="AN28" s="16"/>
      <c r="AO28" s="16"/>
      <c r="AP28" s="11">
        <f t="shared" si="5"/>
        <v>0</v>
      </c>
      <c r="AQ28" s="14"/>
      <c r="AR28" s="15"/>
      <c r="AS28" s="16"/>
      <c r="AT28" s="16"/>
      <c r="AU28" s="16"/>
      <c r="AV28" s="16"/>
      <c r="AW28" s="16"/>
      <c r="AX28" s="11">
        <f t="shared" si="6"/>
        <v>0</v>
      </c>
      <c r="AY28" s="3"/>
      <c r="AZ28" s="60">
        <f t="shared" si="7"/>
        <v>0</v>
      </c>
      <c r="BA28" s="42" t="str">
        <f t="shared" si="0"/>
        <v>non</v>
      </c>
    </row>
    <row r="29" spans="1:53" ht="30" x14ac:dyDescent="0.25">
      <c r="A29" s="47"/>
      <c r="B29" s="56" t="s">
        <v>29</v>
      </c>
      <c r="C29" s="49"/>
      <c r="D29" s="18"/>
      <c r="E29" s="19"/>
      <c r="F29" s="19"/>
      <c r="G29" s="19"/>
      <c r="H29" s="19"/>
      <c r="I29" s="19"/>
      <c r="J29" s="12">
        <f t="shared" si="1"/>
        <v>0</v>
      </c>
      <c r="K29" s="17"/>
      <c r="L29" s="18"/>
      <c r="M29" s="19"/>
      <c r="N29" s="19"/>
      <c r="O29" s="19"/>
      <c r="P29" s="19"/>
      <c r="Q29" s="19"/>
      <c r="R29" s="12">
        <f t="shared" si="2"/>
        <v>0</v>
      </c>
      <c r="S29" s="17"/>
      <c r="T29" s="18"/>
      <c r="U29" s="19"/>
      <c r="V29" s="19"/>
      <c r="W29" s="19"/>
      <c r="X29" s="19"/>
      <c r="Y29" s="19"/>
      <c r="Z29" s="12">
        <f t="shared" si="3"/>
        <v>0</v>
      </c>
      <c r="AA29" s="17"/>
      <c r="AB29" s="18"/>
      <c r="AC29" s="19"/>
      <c r="AD29" s="19"/>
      <c r="AE29" s="19"/>
      <c r="AF29" s="19"/>
      <c r="AG29" s="19"/>
      <c r="AH29" s="12">
        <f t="shared" si="4"/>
        <v>0</v>
      </c>
      <c r="AI29" s="17"/>
      <c r="AJ29" s="18"/>
      <c r="AK29" s="19"/>
      <c r="AL29" s="19"/>
      <c r="AM29" s="19"/>
      <c r="AN29" s="19"/>
      <c r="AO29" s="19"/>
      <c r="AP29" s="12">
        <f t="shared" si="5"/>
        <v>0</v>
      </c>
      <c r="AQ29" s="17"/>
      <c r="AR29" s="18"/>
      <c r="AS29" s="19"/>
      <c r="AT29" s="19"/>
      <c r="AU29" s="19"/>
      <c r="AV29" s="19"/>
      <c r="AW29" s="19"/>
      <c r="AX29" s="12">
        <f t="shared" si="6"/>
        <v>0</v>
      </c>
      <c r="AY29" s="2"/>
      <c r="AZ29" s="61">
        <f t="shared" si="7"/>
        <v>0</v>
      </c>
      <c r="BA29" s="43" t="str">
        <f t="shared" si="0"/>
        <v>non</v>
      </c>
    </row>
    <row r="30" spans="1:53" ht="30" x14ac:dyDescent="0.25">
      <c r="A30" s="47" t="s">
        <v>56</v>
      </c>
      <c r="B30" s="56" t="s">
        <v>30</v>
      </c>
      <c r="C30" s="49"/>
      <c r="D30" s="18"/>
      <c r="E30" s="19"/>
      <c r="F30" s="19"/>
      <c r="G30" s="19"/>
      <c r="H30" s="19"/>
      <c r="I30" s="19"/>
      <c r="J30" s="12">
        <f t="shared" si="1"/>
        <v>0</v>
      </c>
      <c r="K30" s="17"/>
      <c r="L30" s="18"/>
      <c r="M30" s="19"/>
      <c r="N30" s="19"/>
      <c r="O30" s="19"/>
      <c r="P30" s="19"/>
      <c r="Q30" s="19"/>
      <c r="R30" s="12">
        <f t="shared" si="2"/>
        <v>0</v>
      </c>
      <c r="S30" s="17"/>
      <c r="T30" s="18"/>
      <c r="U30" s="19"/>
      <c r="V30" s="19"/>
      <c r="W30" s="19"/>
      <c r="X30" s="19"/>
      <c r="Y30" s="19"/>
      <c r="Z30" s="12">
        <f t="shared" si="3"/>
        <v>0</v>
      </c>
      <c r="AA30" s="17"/>
      <c r="AB30" s="18"/>
      <c r="AC30" s="19"/>
      <c r="AD30" s="19"/>
      <c r="AE30" s="19"/>
      <c r="AF30" s="19"/>
      <c r="AG30" s="19"/>
      <c r="AH30" s="12">
        <f t="shared" si="4"/>
        <v>0</v>
      </c>
      <c r="AI30" s="17"/>
      <c r="AJ30" s="18"/>
      <c r="AK30" s="19"/>
      <c r="AL30" s="19"/>
      <c r="AM30" s="19"/>
      <c r="AN30" s="19"/>
      <c r="AO30" s="19"/>
      <c r="AP30" s="12">
        <f t="shared" si="5"/>
        <v>0</v>
      </c>
      <c r="AQ30" s="17"/>
      <c r="AR30" s="18"/>
      <c r="AS30" s="19"/>
      <c r="AT30" s="19"/>
      <c r="AU30" s="19"/>
      <c r="AV30" s="19"/>
      <c r="AW30" s="19"/>
      <c r="AX30" s="12">
        <f t="shared" si="6"/>
        <v>0</v>
      </c>
      <c r="AY30" s="2"/>
      <c r="AZ30" s="61">
        <f t="shared" si="7"/>
        <v>0</v>
      </c>
      <c r="BA30" s="43" t="str">
        <f t="shared" si="0"/>
        <v>non</v>
      </c>
    </row>
    <row r="31" spans="1:53" ht="30.75" thickBot="1" x14ac:dyDescent="0.3">
      <c r="A31" s="54"/>
      <c r="B31" s="58" t="s">
        <v>31</v>
      </c>
      <c r="C31" s="50"/>
      <c r="D31" s="21"/>
      <c r="E31" s="22"/>
      <c r="F31" s="22"/>
      <c r="G31" s="22"/>
      <c r="H31" s="22"/>
      <c r="I31" s="22"/>
      <c r="J31" s="13">
        <f t="shared" si="1"/>
        <v>0</v>
      </c>
      <c r="K31" s="20"/>
      <c r="L31" s="21"/>
      <c r="M31" s="22"/>
      <c r="N31" s="22"/>
      <c r="O31" s="22"/>
      <c r="P31" s="22"/>
      <c r="Q31" s="22"/>
      <c r="R31" s="13">
        <f t="shared" si="2"/>
        <v>0</v>
      </c>
      <c r="S31" s="20"/>
      <c r="T31" s="21"/>
      <c r="U31" s="22"/>
      <c r="V31" s="22"/>
      <c r="W31" s="22"/>
      <c r="X31" s="22"/>
      <c r="Y31" s="22"/>
      <c r="Z31" s="13">
        <f t="shared" si="3"/>
        <v>0</v>
      </c>
      <c r="AA31" s="20"/>
      <c r="AB31" s="21"/>
      <c r="AC31" s="22"/>
      <c r="AD31" s="22"/>
      <c r="AE31" s="22"/>
      <c r="AF31" s="22"/>
      <c r="AG31" s="22"/>
      <c r="AH31" s="13">
        <f t="shared" si="4"/>
        <v>0</v>
      </c>
      <c r="AI31" s="20"/>
      <c r="AJ31" s="21"/>
      <c r="AK31" s="22"/>
      <c r="AL31" s="22"/>
      <c r="AM31" s="22"/>
      <c r="AN31" s="22"/>
      <c r="AO31" s="22"/>
      <c r="AP31" s="13">
        <f t="shared" si="5"/>
        <v>0</v>
      </c>
      <c r="AQ31" s="20"/>
      <c r="AR31" s="21"/>
      <c r="AS31" s="22"/>
      <c r="AT31" s="22"/>
      <c r="AU31" s="22"/>
      <c r="AV31" s="22"/>
      <c r="AW31" s="22"/>
      <c r="AX31" s="13">
        <f t="shared" si="6"/>
        <v>0</v>
      </c>
      <c r="AY31" s="6"/>
      <c r="AZ31" s="62">
        <f t="shared" si="7"/>
        <v>0</v>
      </c>
      <c r="BA31" s="44" t="str">
        <f t="shared" si="0"/>
        <v>non</v>
      </c>
    </row>
    <row r="32" spans="1:53" ht="30" x14ac:dyDescent="0.25">
      <c r="A32" s="47"/>
      <c r="B32" s="55" t="s">
        <v>32</v>
      </c>
      <c r="C32" s="59"/>
      <c r="D32" s="38"/>
      <c r="E32" s="39"/>
      <c r="F32" s="39"/>
      <c r="G32" s="39"/>
      <c r="H32" s="39"/>
      <c r="I32" s="39"/>
      <c r="J32" s="40">
        <f t="shared" si="1"/>
        <v>0</v>
      </c>
      <c r="K32" s="37"/>
      <c r="L32" s="38"/>
      <c r="M32" s="39"/>
      <c r="N32" s="39"/>
      <c r="O32" s="39"/>
      <c r="P32" s="39"/>
      <c r="Q32" s="39"/>
      <c r="R32" s="40">
        <f t="shared" si="2"/>
        <v>0</v>
      </c>
      <c r="S32" s="37"/>
      <c r="T32" s="38"/>
      <c r="U32" s="39"/>
      <c r="V32" s="39"/>
      <c r="W32" s="39"/>
      <c r="X32" s="39"/>
      <c r="Y32" s="39"/>
      <c r="Z32" s="40">
        <f t="shared" si="3"/>
        <v>0</v>
      </c>
      <c r="AA32" s="37"/>
      <c r="AB32" s="38"/>
      <c r="AC32" s="39"/>
      <c r="AD32" s="39"/>
      <c r="AE32" s="39"/>
      <c r="AF32" s="39"/>
      <c r="AG32" s="39"/>
      <c r="AH32" s="40">
        <f t="shared" si="4"/>
        <v>0</v>
      </c>
      <c r="AI32" s="37"/>
      <c r="AJ32" s="38"/>
      <c r="AK32" s="39"/>
      <c r="AL32" s="39"/>
      <c r="AM32" s="39"/>
      <c r="AN32" s="39"/>
      <c r="AO32" s="39"/>
      <c r="AP32" s="40">
        <f t="shared" si="5"/>
        <v>0</v>
      </c>
      <c r="AQ32" s="37"/>
      <c r="AR32" s="38"/>
      <c r="AS32" s="39"/>
      <c r="AT32" s="39"/>
      <c r="AU32" s="39"/>
      <c r="AV32" s="39"/>
      <c r="AW32" s="39"/>
      <c r="AX32" s="40">
        <f t="shared" si="6"/>
        <v>0</v>
      </c>
      <c r="AZ32" s="63">
        <f t="shared" si="7"/>
        <v>0</v>
      </c>
      <c r="BA32" s="41" t="str">
        <f t="shared" si="0"/>
        <v>non</v>
      </c>
    </row>
    <row r="33" spans="1:53" ht="30" x14ac:dyDescent="0.25">
      <c r="A33" s="47"/>
      <c r="B33" s="56" t="s">
        <v>33</v>
      </c>
      <c r="C33" s="49"/>
      <c r="D33" s="18"/>
      <c r="E33" s="19"/>
      <c r="F33" s="19"/>
      <c r="G33" s="19"/>
      <c r="H33" s="19"/>
      <c r="I33" s="19"/>
      <c r="J33" s="12">
        <f t="shared" si="1"/>
        <v>0</v>
      </c>
      <c r="K33" s="17"/>
      <c r="L33" s="18"/>
      <c r="M33" s="19"/>
      <c r="N33" s="19"/>
      <c r="O33" s="19"/>
      <c r="P33" s="19"/>
      <c r="Q33" s="19"/>
      <c r="R33" s="12">
        <f t="shared" si="2"/>
        <v>0</v>
      </c>
      <c r="S33" s="17"/>
      <c r="T33" s="18"/>
      <c r="U33" s="19"/>
      <c r="V33" s="19"/>
      <c r="W33" s="19"/>
      <c r="X33" s="19"/>
      <c r="Y33" s="19"/>
      <c r="Z33" s="12">
        <f t="shared" si="3"/>
        <v>0</v>
      </c>
      <c r="AA33" s="17"/>
      <c r="AB33" s="18"/>
      <c r="AC33" s="19"/>
      <c r="AD33" s="19"/>
      <c r="AE33" s="19"/>
      <c r="AF33" s="19"/>
      <c r="AG33" s="19"/>
      <c r="AH33" s="12">
        <f t="shared" si="4"/>
        <v>0</v>
      </c>
      <c r="AI33" s="17"/>
      <c r="AJ33" s="18"/>
      <c r="AK33" s="19"/>
      <c r="AL33" s="19"/>
      <c r="AM33" s="19"/>
      <c r="AN33" s="19"/>
      <c r="AO33" s="19"/>
      <c r="AP33" s="12">
        <f t="shared" si="5"/>
        <v>0</v>
      </c>
      <c r="AQ33" s="17"/>
      <c r="AR33" s="18"/>
      <c r="AS33" s="19"/>
      <c r="AT33" s="19"/>
      <c r="AU33" s="19"/>
      <c r="AV33" s="19"/>
      <c r="AW33" s="19"/>
      <c r="AX33" s="12">
        <f t="shared" si="6"/>
        <v>0</v>
      </c>
      <c r="AZ33" s="61">
        <f t="shared" si="7"/>
        <v>0</v>
      </c>
      <c r="BA33" s="32" t="str">
        <f t="shared" si="0"/>
        <v>non</v>
      </c>
    </row>
    <row r="34" spans="1:53" x14ac:dyDescent="0.25">
      <c r="A34" s="47"/>
      <c r="B34" s="56" t="s">
        <v>34</v>
      </c>
      <c r="C34" s="49"/>
      <c r="D34" s="18"/>
      <c r="E34" s="19"/>
      <c r="F34" s="19"/>
      <c r="G34" s="19"/>
      <c r="H34" s="19"/>
      <c r="I34" s="19"/>
      <c r="J34" s="12">
        <f t="shared" si="1"/>
        <v>0</v>
      </c>
      <c r="K34" s="17"/>
      <c r="L34" s="18"/>
      <c r="M34" s="19"/>
      <c r="N34" s="19"/>
      <c r="O34" s="19"/>
      <c r="P34" s="19"/>
      <c r="Q34" s="19"/>
      <c r="R34" s="12">
        <f t="shared" si="2"/>
        <v>0</v>
      </c>
      <c r="S34" s="17"/>
      <c r="T34" s="18"/>
      <c r="U34" s="19"/>
      <c r="V34" s="19"/>
      <c r="W34" s="19"/>
      <c r="X34" s="19"/>
      <c r="Y34" s="19"/>
      <c r="Z34" s="12">
        <f t="shared" si="3"/>
        <v>0</v>
      </c>
      <c r="AA34" s="17"/>
      <c r="AB34" s="18"/>
      <c r="AC34" s="19"/>
      <c r="AD34" s="19"/>
      <c r="AE34" s="19"/>
      <c r="AF34" s="19"/>
      <c r="AG34" s="19"/>
      <c r="AH34" s="12">
        <f t="shared" si="4"/>
        <v>0</v>
      </c>
      <c r="AI34" s="17"/>
      <c r="AJ34" s="18"/>
      <c r="AK34" s="19"/>
      <c r="AL34" s="19"/>
      <c r="AM34" s="19"/>
      <c r="AN34" s="19"/>
      <c r="AO34" s="19"/>
      <c r="AP34" s="12">
        <f t="shared" si="5"/>
        <v>0</v>
      </c>
      <c r="AQ34" s="17"/>
      <c r="AR34" s="18"/>
      <c r="AS34" s="19"/>
      <c r="AT34" s="19"/>
      <c r="AU34" s="19"/>
      <c r="AV34" s="19"/>
      <c r="AW34" s="19"/>
      <c r="AX34" s="12">
        <f t="shared" si="6"/>
        <v>0</v>
      </c>
      <c r="AZ34" s="61">
        <f t="shared" si="7"/>
        <v>0</v>
      </c>
      <c r="BA34" s="32" t="str">
        <f t="shared" si="0"/>
        <v>non</v>
      </c>
    </row>
    <row r="35" spans="1:53" x14ac:dyDescent="0.25">
      <c r="A35" s="47"/>
      <c r="B35" s="56"/>
      <c r="C35" s="49"/>
      <c r="D35" s="18"/>
      <c r="E35" s="19"/>
      <c r="F35" s="19"/>
      <c r="G35" s="19"/>
      <c r="H35" s="19"/>
      <c r="I35" s="19"/>
      <c r="J35" s="12">
        <f t="shared" si="1"/>
        <v>0</v>
      </c>
      <c r="K35" s="17"/>
      <c r="L35" s="18"/>
      <c r="M35" s="19"/>
      <c r="N35" s="19"/>
      <c r="O35" s="19"/>
      <c r="P35" s="19"/>
      <c r="Q35" s="19"/>
      <c r="R35" s="12">
        <f t="shared" si="2"/>
        <v>0</v>
      </c>
      <c r="S35" s="17"/>
      <c r="T35" s="18"/>
      <c r="U35" s="19"/>
      <c r="V35" s="19"/>
      <c r="W35" s="19"/>
      <c r="X35" s="19"/>
      <c r="Y35" s="19"/>
      <c r="Z35" s="12">
        <f t="shared" si="3"/>
        <v>0</v>
      </c>
      <c r="AA35" s="17"/>
      <c r="AB35" s="18"/>
      <c r="AC35" s="19"/>
      <c r="AD35" s="19"/>
      <c r="AE35" s="19"/>
      <c r="AF35" s="19"/>
      <c r="AG35" s="19"/>
      <c r="AH35" s="12">
        <f t="shared" si="4"/>
        <v>0</v>
      </c>
      <c r="AI35" s="17"/>
      <c r="AJ35" s="18"/>
      <c r="AK35" s="19"/>
      <c r="AL35" s="19"/>
      <c r="AM35" s="19"/>
      <c r="AN35" s="19"/>
      <c r="AO35" s="19"/>
      <c r="AP35" s="12">
        <f t="shared" si="5"/>
        <v>0</v>
      </c>
      <c r="AQ35" s="17"/>
      <c r="AR35" s="18"/>
      <c r="AS35" s="19"/>
      <c r="AT35" s="19"/>
      <c r="AU35" s="19"/>
      <c r="AV35" s="19"/>
      <c r="AW35" s="19"/>
      <c r="AX35" s="12">
        <f t="shared" si="6"/>
        <v>0</v>
      </c>
      <c r="AZ35" s="61">
        <f t="shared" si="7"/>
        <v>0</v>
      </c>
      <c r="BA35" s="32" t="str">
        <f t="shared" si="0"/>
        <v>non</v>
      </c>
    </row>
    <row r="36" spans="1:53" x14ac:dyDescent="0.25">
      <c r="A36" s="47" t="s">
        <v>57</v>
      </c>
      <c r="B36" s="56"/>
      <c r="C36" s="49"/>
      <c r="D36" s="18"/>
      <c r="E36" s="19"/>
      <c r="F36" s="19"/>
      <c r="G36" s="19"/>
      <c r="H36" s="19"/>
      <c r="I36" s="19"/>
      <c r="J36" s="12">
        <f t="shared" si="1"/>
        <v>0</v>
      </c>
      <c r="K36" s="17"/>
      <c r="L36" s="18"/>
      <c r="M36" s="19"/>
      <c r="N36" s="19"/>
      <c r="O36" s="19"/>
      <c r="P36" s="19"/>
      <c r="Q36" s="19"/>
      <c r="R36" s="12">
        <f t="shared" si="2"/>
        <v>0</v>
      </c>
      <c r="S36" s="17"/>
      <c r="T36" s="18"/>
      <c r="U36" s="19"/>
      <c r="V36" s="19"/>
      <c r="W36" s="19"/>
      <c r="X36" s="19"/>
      <c r="Y36" s="19"/>
      <c r="Z36" s="12">
        <f t="shared" si="3"/>
        <v>0</v>
      </c>
      <c r="AA36" s="17"/>
      <c r="AB36" s="18"/>
      <c r="AC36" s="19"/>
      <c r="AD36" s="19"/>
      <c r="AE36" s="19"/>
      <c r="AF36" s="19"/>
      <c r="AG36" s="19"/>
      <c r="AH36" s="12">
        <f t="shared" si="4"/>
        <v>0</v>
      </c>
      <c r="AI36" s="17"/>
      <c r="AJ36" s="18"/>
      <c r="AK36" s="19"/>
      <c r="AL36" s="19"/>
      <c r="AM36" s="19"/>
      <c r="AN36" s="19"/>
      <c r="AO36" s="19"/>
      <c r="AP36" s="12">
        <f t="shared" si="5"/>
        <v>0</v>
      </c>
      <c r="AQ36" s="17"/>
      <c r="AR36" s="18"/>
      <c r="AS36" s="19"/>
      <c r="AT36" s="19"/>
      <c r="AU36" s="19"/>
      <c r="AV36" s="19"/>
      <c r="AW36" s="19"/>
      <c r="AX36" s="12">
        <f t="shared" si="6"/>
        <v>0</v>
      </c>
      <c r="AZ36" s="61">
        <f t="shared" si="7"/>
        <v>0</v>
      </c>
      <c r="BA36" s="32" t="str">
        <f t="shared" si="0"/>
        <v>non</v>
      </c>
    </row>
    <row r="37" spans="1:53" x14ac:dyDescent="0.25">
      <c r="A37" s="47"/>
      <c r="B37" s="56"/>
      <c r="C37" s="49"/>
      <c r="D37" s="18"/>
      <c r="E37" s="19"/>
      <c r="F37" s="19"/>
      <c r="G37" s="19"/>
      <c r="H37" s="19"/>
      <c r="I37" s="19"/>
      <c r="J37" s="12">
        <f t="shared" si="1"/>
        <v>0</v>
      </c>
      <c r="K37" s="17"/>
      <c r="L37" s="18"/>
      <c r="M37" s="19"/>
      <c r="N37" s="19"/>
      <c r="O37" s="19"/>
      <c r="P37" s="19"/>
      <c r="Q37" s="19"/>
      <c r="R37" s="12">
        <f t="shared" si="2"/>
        <v>0</v>
      </c>
      <c r="S37" s="17"/>
      <c r="T37" s="18"/>
      <c r="U37" s="19"/>
      <c r="V37" s="19"/>
      <c r="W37" s="19"/>
      <c r="X37" s="19"/>
      <c r="Y37" s="19"/>
      <c r="Z37" s="12">
        <f t="shared" si="3"/>
        <v>0</v>
      </c>
      <c r="AA37" s="17"/>
      <c r="AB37" s="18"/>
      <c r="AC37" s="19"/>
      <c r="AD37" s="19"/>
      <c r="AE37" s="19"/>
      <c r="AF37" s="19"/>
      <c r="AG37" s="19"/>
      <c r="AH37" s="12">
        <f t="shared" si="4"/>
        <v>0</v>
      </c>
      <c r="AI37" s="17"/>
      <c r="AJ37" s="18"/>
      <c r="AK37" s="19"/>
      <c r="AL37" s="19"/>
      <c r="AM37" s="19"/>
      <c r="AN37" s="19"/>
      <c r="AO37" s="19"/>
      <c r="AP37" s="12">
        <f t="shared" si="5"/>
        <v>0</v>
      </c>
      <c r="AQ37" s="17"/>
      <c r="AR37" s="18"/>
      <c r="AS37" s="19"/>
      <c r="AT37" s="19"/>
      <c r="AU37" s="19"/>
      <c r="AV37" s="19"/>
      <c r="AW37" s="19"/>
      <c r="AX37" s="12">
        <f t="shared" si="6"/>
        <v>0</v>
      </c>
      <c r="AZ37" s="61">
        <f t="shared" si="7"/>
        <v>0</v>
      </c>
      <c r="BA37" s="32" t="str">
        <f t="shared" si="0"/>
        <v>non</v>
      </c>
    </row>
    <row r="38" spans="1:53" x14ac:dyDescent="0.25">
      <c r="A38" s="47"/>
      <c r="B38" s="56"/>
      <c r="C38" s="49"/>
      <c r="D38" s="18"/>
      <c r="E38" s="19"/>
      <c r="F38" s="19"/>
      <c r="G38" s="19"/>
      <c r="H38" s="19"/>
      <c r="I38" s="19"/>
      <c r="J38" s="12">
        <f t="shared" si="1"/>
        <v>0</v>
      </c>
      <c r="K38" s="17"/>
      <c r="L38" s="18"/>
      <c r="M38" s="19"/>
      <c r="N38" s="19"/>
      <c r="O38" s="19"/>
      <c r="P38" s="19"/>
      <c r="Q38" s="19"/>
      <c r="R38" s="12">
        <f t="shared" si="2"/>
        <v>0</v>
      </c>
      <c r="S38" s="17"/>
      <c r="T38" s="18"/>
      <c r="U38" s="19"/>
      <c r="V38" s="19"/>
      <c r="W38" s="19"/>
      <c r="X38" s="19"/>
      <c r="Y38" s="19"/>
      <c r="Z38" s="12">
        <f t="shared" si="3"/>
        <v>0</v>
      </c>
      <c r="AA38" s="17"/>
      <c r="AB38" s="18"/>
      <c r="AC38" s="19"/>
      <c r="AD38" s="19"/>
      <c r="AE38" s="19"/>
      <c r="AF38" s="19"/>
      <c r="AG38" s="19"/>
      <c r="AH38" s="12">
        <f t="shared" si="4"/>
        <v>0</v>
      </c>
      <c r="AI38" s="17"/>
      <c r="AJ38" s="18"/>
      <c r="AK38" s="19"/>
      <c r="AL38" s="19"/>
      <c r="AM38" s="19"/>
      <c r="AN38" s="19"/>
      <c r="AO38" s="19"/>
      <c r="AP38" s="12">
        <f t="shared" si="5"/>
        <v>0</v>
      </c>
      <c r="AQ38" s="17"/>
      <c r="AR38" s="18"/>
      <c r="AS38" s="19"/>
      <c r="AT38" s="19"/>
      <c r="AU38" s="19"/>
      <c r="AV38" s="19"/>
      <c r="AW38" s="19"/>
      <c r="AX38" s="12">
        <f t="shared" si="6"/>
        <v>0</v>
      </c>
      <c r="AZ38" s="61">
        <f t="shared" si="7"/>
        <v>0</v>
      </c>
      <c r="BA38" s="32" t="str">
        <f t="shared" si="0"/>
        <v>non</v>
      </c>
    </row>
    <row r="39" spans="1:53" ht="15.75" thickBot="1" x14ac:dyDescent="0.3">
      <c r="A39" s="54"/>
      <c r="B39" s="57" t="s">
        <v>35</v>
      </c>
      <c r="C39" s="50"/>
      <c r="D39" s="21"/>
      <c r="E39" s="22"/>
      <c r="F39" s="22"/>
      <c r="G39" s="22"/>
      <c r="H39" s="22"/>
      <c r="I39" s="22"/>
      <c r="J39" s="13">
        <f t="shared" si="1"/>
        <v>0</v>
      </c>
      <c r="K39" s="20"/>
      <c r="L39" s="21"/>
      <c r="M39" s="22"/>
      <c r="N39" s="22"/>
      <c r="O39" s="22"/>
      <c r="P39" s="22"/>
      <c r="Q39" s="22"/>
      <c r="R39" s="13">
        <f t="shared" si="2"/>
        <v>0</v>
      </c>
      <c r="S39" s="20"/>
      <c r="T39" s="21"/>
      <c r="U39" s="22"/>
      <c r="V39" s="22"/>
      <c r="W39" s="22"/>
      <c r="X39" s="22"/>
      <c r="Y39" s="22"/>
      <c r="Z39" s="13">
        <f t="shared" si="3"/>
        <v>0</v>
      </c>
      <c r="AA39" s="20"/>
      <c r="AB39" s="21"/>
      <c r="AC39" s="22"/>
      <c r="AD39" s="22"/>
      <c r="AE39" s="22"/>
      <c r="AF39" s="22"/>
      <c r="AG39" s="22"/>
      <c r="AH39" s="13">
        <f t="shared" si="4"/>
        <v>0</v>
      </c>
      <c r="AI39" s="20"/>
      <c r="AJ39" s="21"/>
      <c r="AK39" s="22"/>
      <c r="AL39" s="22"/>
      <c r="AM39" s="22"/>
      <c r="AN39" s="22"/>
      <c r="AO39" s="22"/>
      <c r="AP39" s="13">
        <f t="shared" si="5"/>
        <v>0</v>
      </c>
      <c r="AQ39" s="20"/>
      <c r="AR39" s="21"/>
      <c r="AS39" s="22"/>
      <c r="AT39" s="22"/>
      <c r="AU39" s="22"/>
      <c r="AV39" s="22"/>
      <c r="AW39" s="22"/>
      <c r="AX39" s="13">
        <f t="shared" si="6"/>
        <v>0</v>
      </c>
      <c r="AZ39" s="61">
        <f t="shared" si="7"/>
        <v>0</v>
      </c>
      <c r="BA39" s="32" t="str">
        <f t="shared" si="0"/>
        <v>non</v>
      </c>
    </row>
  </sheetData>
  <conditionalFormatting sqref="BA8:BA39">
    <cfRule type="expression" dxfId="176" priority="3">
      <formula>$BA8&lt;&gt;"non"</formula>
    </cfRule>
    <cfRule type="colorScale" priority="4">
      <colorScale>
        <cfvo type="min"/>
        <cfvo type="max"/>
        <color rgb="FFFF7128"/>
        <color rgb="FFFFEF9C"/>
      </colorScale>
    </cfRule>
  </conditionalFormatting>
  <conditionalFormatting sqref="AZ8:AZ39">
    <cfRule type="expression" dxfId="175" priority="1">
      <formula>$BA8&lt;&gt;"non"</formula>
    </cfRule>
    <cfRule type="colorScale" priority="2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A17" sqref="A17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5"/>
    <col min="18" max="18" width="11.42578125" style="176"/>
    <col min="19" max="45" width="11.42578125" style="175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8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40" t="e">
        <f>IF(D34="non",(L190*100)/Points!F42,(L190*100)/Points!F40)</f>
        <v>#DIV/0!</v>
      </c>
      <c r="E3" s="139" t="s">
        <v>130</v>
      </c>
      <c r="AG3" s="175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41" t="s">
        <v>105</v>
      </c>
      <c r="AG4" s="175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2" t="e">
        <f>(L112*100)/Points!F34</f>
        <v>#DIV/0!</v>
      </c>
      <c r="AG5" s="175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86" t="s">
        <v>107</v>
      </c>
      <c r="K6" s="87"/>
      <c r="U6" s="177" t="s">
        <v>108</v>
      </c>
      <c r="AG6" s="175" t="s">
        <v>233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5.95" thickBot="1" x14ac:dyDescent="0.4">
      <c r="B7" s="88"/>
      <c r="C7" s="130" t="s">
        <v>127</v>
      </c>
      <c r="D7" s="81"/>
      <c r="F7" s="67"/>
      <c r="K7" s="87"/>
      <c r="L7" s="90">
        <f>L8+L9</f>
        <v>0</v>
      </c>
      <c r="M7" s="263" t="s">
        <v>222</v>
      </c>
      <c r="N7" s="264"/>
      <c r="U7" s="177"/>
      <c r="AG7" s="175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8"/>
      <c r="C8" s="111" t="s">
        <v>110</v>
      </c>
      <c r="D8" s="89"/>
      <c r="K8" s="87"/>
      <c r="L8" s="120">
        <f>IF(D8&gt;=100,(Points!F10),0)</f>
        <v>0</v>
      </c>
      <c r="M8" s="72" t="e">
        <f>L7+L10+L23</f>
        <v>#DIV/0!</v>
      </c>
      <c r="N8" s="66">
        <f>IF((D8&gt;0)*(D8&lt;80),5,0)</f>
        <v>0</v>
      </c>
      <c r="P8" s="175">
        <f>IF((D8&gt;=80)*(D8&lt;100),10,0)</f>
        <v>0</v>
      </c>
      <c r="Q8" s="175">
        <f>IF((D8&gt;=100)*(D8&lt;150),20,0)</f>
        <v>0</v>
      </c>
      <c r="R8" s="176">
        <f>IF((D8&gt;=150),25,0)</f>
        <v>0</v>
      </c>
      <c r="U8" s="177">
        <f>MAX(N8:R8)</f>
        <v>0</v>
      </c>
      <c r="AG8" s="175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5" t="e">
        <f>((M8*100)/Points!G12)</f>
        <v>#DIV/0!</v>
      </c>
      <c r="B9" s="144" t="s">
        <v>130</v>
      </c>
      <c r="K9" s="87"/>
      <c r="L9" s="120">
        <f>IF(D7=$AG$3,Points!F9,0)</f>
        <v>0</v>
      </c>
      <c r="U9" s="177"/>
      <c r="AG9" s="175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5.95" thickBot="1" x14ac:dyDescent="0.4">
      <c r="B10" s="106"/>
      <c r="C10" s="136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7"/>
      <c r="L10" s="90" t="e">
        <f>J12*Points!F11</f>
        <v>#DIV/0!</v>
      </c>
      <c r="N10" s="66">
        <f>IF(D10="oui",20,0)</f>
        <v>0</v>
      </c>
      <c r="P10" s="175">
        <f>IF(D10="NA",20,0)</f>
        <v>0</v>
      </c>
      <c r="U10" s="177">
        <f>MAX(N10:P10)</f>
        <v>0</v>
      </c>
      <c r="AG10" s="175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6"/>
      <c r="C11" s="107"/>
      <c r="D11" s="89"/>
      <c r="E11" s="89"/>
      <c r="F11" s="89"/>
      <c r="G11" s="89"/>
      <c r="H11" s="89"/>
      <c r="K11" s="87"/>
      <c r="L11" s="90"/>
      <c r="U11" s="177"/>
      <c r="AG11" s="175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6"/>
      <c r="C12" s="100"/>
      <c r="D12" s="90">
        <f>IF(D11=$AG$3,1,0)</f>
        <v>0</v>
      </c>
      <c r="E12" s="90">
        <f t="shared" ref="E12:H12" si="0">IF(E11=$AG$3,1,0)</f>
        <v>0</v>
      </c>
      <c r="F12" s="90">
        <f t="shared" si="0"/>
        <v>0</v>
      </c>
      <c r="G12" s="90">
        <f t="shared" si="0"/>
        <v>0</v>
      </c>
      <c r="H12" s="90">
        <f t="shared" si="0"/>
        <v>0</v>
      </c>
      <c r="I12" s="23">
        <f>SUM(D12:H12)</f>
        <v>0</v>
      </c>
      <c r="J12" s="23" t="e">
        <f>(I12+I16+I20)/(I13+I17+I21)</f>
        <v>#DIV/0!</v>
      </c>
      <c r="K12" s="105"/>
      <c r="L12" s="90"/>
      <c r="U12" s="177"/>
      <c r="AG12" s="175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6"/>
      <c r="C13" s="100"/>
      <c r="D13" s="90">
        <f>IF(D11&lt;&gt;"",1,0)</f>
        <v>0</v>
      </c>
      <c r="E13" s="90">
        <f t="shared" ref="E13:H13" si="1">IF(E11&lt;&gt;"",1,0)</f>
        <v>0</v>
      </c>
      <c r="F13" s="90">
        <f t="shared" si="1"/>
        <v>0</v>
      </c>
      <c r="G13" s="90">
        <f t="shared" si="1"/>
        <v>0</v>
      </c>
      <c r="H13" s="90">
        <f t="shared" si="1"/>
        <v>0</v>
      </c>
      <c r="I13" s="23">
        <f>SUM(D13:H13)</f>
        <v>0</v>
      </c>
      <c r="K13" s="87"/>
      <c r="L13" s="90"/>
      <c r="U13" s="177"/>
      <c r="AG13" s="175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6"/>
      <c r="C14" s="107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7"/>
      <c r="L14" s="90"/>
      <c r="U14" s="177"/>
      <c r="AG14" s="175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6"/>
      <c r="C15" s="107"/>
      <c r="D15" s="89"/>
      <c r="E15" s="89"/>
      <c r="F15" s="89"/>
      <c r="G15" s="89"/>
      <c r="H15" s="89"/>
      <c r="K15" s="87"/>
      <c r="L15" s="90"/>
      <c r="U15" s="177"/>
      <c r="AG15" s="175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6"/>
      <c r="C16" s="107"/>
      <c r="D16" s="90">
        <f>IF(D15=$AG$3,1,0)</f>
        <v>0</v>
      </c>
      <c r="E16" s="90">
        <f t="shared" ref="E16:H16" si="2">IF(E15=$AG$3,1,0)</f>
        <v>0</v>
      </c>
      <c r="F16" s="90">
        <f t="shared" si="2"/>
        <v>0</v>
      </c>
      <c r="G16" s="90">
        <f t="shared" si="2"/>
        <v>0</v>
      </c>
      <c r="H16" s="90">
        <f t="shared" si="2"/>
        <v>0</v>
      </c>
      <c r="I16" s="23">
        <f t="shared" ref="I16:I17" si="3">SUM(D16:H16)</f>
        <v>0</v>
      </c>
      <c r="K16" s="87"/>
      <c r="L16" s="90"/>
      <c r="U16" s="177"/>
      <c r="AG16" s="175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6"/>
      <c r="C17" s="100"/>
      <c r="D17" s="90">
        <f>IF(D15&lt;&gt;"",1,0)</f>
        <v>0</v>
      </c>
      <c r="E17" s="90">
        <f t="shared" ref="E17:H17" si="4">IF(E15&lt;&gt;"",1,0)</f>
        <v>0</v>
      </c>
      <c r="F17" s="90">
        <f t="shared" si="4"/>
        <v>0</v>
      </c>
      <c r="G17" s="90">
        <f t="shared" si="4"/>
        <v>0</v>
      </c>
      <c r="H17" s="90">
        <f t="shared" si="4"/>
        <v>0</v>
      </c>
      <c r="I17" s="23">
        <f t="shared" si="3"/>
        <v>0</v>
      </c>
      <c r="K17" s="87"/>
      <c r="L17" s="90"/>
      <c r="U17" s="177"/>
      <c r="AG17" s="175" t="s">
        <v>136</v>
      </c>
    </row>
    <row r="18" spans="2:45" ht="15.75" thickBot="1" x14ac:dyDescent="0.3">
      <c r="B18" s="106"/>
      <c r="C18" s="107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7"/>
      <c r="L18" s="90"/>
      <c r="U18" s="177"/>
      <c r="AG18" s="175" t="s">
        <v>137</v>
      </c>
    </row>
    <row r="19" spans="2:45" thickBot="1" x14ac:dyDescent="0.4">
      <c r="B19" s="106"/>
      <c r="C19" s="108"/>
      <c r="D19" s="89"/>
      <c r="E19" s="89"/>
      <c r="F19" s="89"/>
      <c r="G19" s="89"/>
      <c r="H19" s="89"/>
      <c r="K19" s="87"/>
      <c r="L19" s="90"/>
      <c r="U19" s="177"/>
    </row>
    <row r="20" spans="2:45" ht="3" customHeight="1" x14ac:dyDescent="0.35">
      <c r="B20" s="88"/>
      <c r="D20" s="90">
        <f>IF(D19=$AG$3,1,0)</f>
        <v>0</v>
      </c>
      <c r="E20" s="90">
        <f t="shared" ref="E20:H20" si="5">IF(E19=$AG$3,1,0)</f>
        <v>0</v>
      </c>
      <c r="F20" s="90">
        <f t="shared" si="5"/>
        <v>0</v>
      </c>
      <c r="G20" s="90">
        <f t="shared" si="5"/>
        <v>0</v>
      </c>
      <c r="H20" s="90">
        <f t="shared" si="5"/>
        <v>0</v>
      </c>
      <c r="I20" s="23">
        <f t="shared" ref="I20:I21" si="6">SUM(D20:H20)</f>
        <v>0</v>
      </c>
      <c r="K20" s="87"/>
      <c r="L20" s="90"/>
      <c r="U20" s="177"/>
    </row>
    <row r="21" spans="2:45" ht="3.75" customHeight="1" x14ac:dyDescent="0.35">
      <c r="B21" s="88"/>
      <c r="D21" s="90">
        <f>IF(D19&lt;&gt;"",1,0)</f>
        <v>0</v>
      </c>
      <c r="E21" s="90">
        <f t="shared" ref="E21:H21" si="7">IF(E19&lt;&gt;"",1,0)</f>
        <v>0</v>
      </c>
      <c r="F21" s="90">
        <f t="shared" si="7"/>
        <v>0</v>
      </c>
      <c r="G21" s="90">
        <f t="shared" si="7"/>
        <v>0</v>
      </c>
      <c r="H21" s="90">
        <f t="shared" si="7"/>
        <v>0</v>
      </c>
      <c r="I21" s="23">
        <f t="shared" si="6"/>
        <v>0</v>
      </c>
      <c r="K21" s="87"/>
      <c r="L21" s="90"/>
      <c r="U21" s="177"/>
    </row>
    <row r="22" spans="2:45" thickBot="1" x14ac:dyDescent="0.4">
      <c r="B22" s="88"/>
      <c r="K22" s="87"/>
      <c r="L22" s="90"/>
      <c r="U22" s="177"/>
    </row>
    <row r="23" spans="2:45" ht="16.5" thickBot="1" x14ac:dyDescent="0.3">
      <c r="B23" s="106"/>
      <c r="C23" s="131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1" t="e">
        <f>J12*Points!F12</f>
        <v>#DIV/0!</v>
      </c>
      <c r="L23" s="90" t="e">
        <f>K23*J25</f>
        <v>#DIV/0!</v>
      </c>
      <c r="U23" s="177"/>
    </row>
    <row r="24" spans="2:45" thickBot="1" x14ac:dyDescent="0.4">
      <c r="B24" s="106"/>
      <c r="C24" s="109"/>
      <c r="D24" s="89"/>
      <c r="E24" s="89"/>
      <c r="F24" s="89"/>
      <c r="G24" s="89"/>
      <c r="H24" s="89"/>
      <c r="K24" s="87"/>
      <c r="L24" s="90"/>
      <c r="U24" s="177"/>
    </row>
    <row r="25" spans="2:45" ht="3.75" customHeight="1" x14ac:dyDescent="0.35">
      <c r="B25" s="106"/>
      <c r="C25" s="100"/>
      <c r="D25" s="90">
        <f>IF(D24=$AG$3,1,0)</f>
        <v>0</v>
      </c>
      <c r="E25" s="90">
        <f t="shared" ref="E25:H25" si="8">IF(E24=$AG$3,1,0)</f>
        <v>0</v>
      </c>
      <c r="F25" s="90">
        <f t="shared" si="8"/>
        <v>0</v>
      </c>
      <c r="G25" s="90">
        <f t="shared" si="8"/>
        <v>0</v>
      </c>
      <c r="H25" s="90">
        <f t="shared" si="8"/>
        <v>0</v>
      </c>
      <c r="I25" s="23">
        <f>SUM(D25:H25)</f>
        <v>0</v>
      </c>
      <c r="J25" s="23" t="e">
        <f>(I25+I29)/(I26+I30)</f>
        <v>#DIV/0!</v>
      </c>
      <c r="K25" s="87"/>
      <c r="L25" s="90"/>
      <c r="U25" s="177"/>
    </row>
    <row r="26" spans="2:45" ht="3.75" customHeight="1" x14ac:dyDescent="0.35">
      <c r="B26" s="106"/>
      <c r="C26" s="100"/>
      <c r="D26" s="90">
        <f>IF(D24&lt;&gt;"",1,0)</f>
        <v>0</v>
      </c>
      <c r="E26" s="90">
        <f t="shared" ref="E26:H26" si="9">IF(E24&lt;&gt;"",1,0)</f>
        <v>0</v>
      </c>
      <c r="F26" s="90">
        <f t="shared" si="9"/>
        <v>0</v>
      </c>
      <c r="G26" s="90">
        <f t="shared" si="9"/>
        <v>0</v>
      </c>
      <c r="H26" s="90">
        <f t="shared" si="9"/>
        <v>0</v>
      </c>
      <c r="I26" s="23">
        <f t="shared" ref="I26:I30" si="10">SUM(D26:H26)</f>
        <v>0</v>
      </c>
      <c r="K26" s="87"/>
      <c r="L26" s="90"/>
      <c r="U26" s="177"/>
    </row>
    <row r="27" spans="2:45" thickBot="1" x14ac:dyDescent="0.4">
      <c r="B27" s="106"/>
      <c r="C27" s="109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7"/>
      <c r="L27" s="90"/>
      <c r="U27" s="177"/>
    </row>
    <row r="28" spans="2:45" thickBot="1" x14ac:dyDescent="0.4">
      <c r="B28" s="106"/>
      <c r="C28" s="110"/>
      <c r="D28" s="89"/>
      <c r="E28" s="89"/>
      <c r="F28" s="89"/>
      <c r="G28" s="89"/>
      <c r="H28" s="89"/>
      <c r="K28" s="87"/>
      <c r="L28" s="90"/>
      <c r="U28" s="177"/>
    </row>
    <row r="29" spans="2:45" ht="3" customHeight="1" x14ac:dyDescent="0.35">
      <c r="B29" s="106"/>
      <c r="C29" s="2"/>
      <c r="D29" s="90">
        <f>IF(D28=$AG$3,1,0)</f>
        <v>0</v>
      </c>
      <c r="E29" s="90">
        <f t="shared" ref="E29:H29" si="11">IF(E28=$AG$3,1,0)</f>
        <v>0</v>
      </c>
      <c r="F29" s="90">
        <f t="shared" si="11"/>
        <v>0</v>
      </c>
      <c r="G29" s="90">
        <f t="shared" si="11"/>
        <v>0</v>
      </c>
      <c r="H29" s="90">
        <f t="shared" si="11"/>
        <v>0</v>
      </c>
      <c r="I29" s="23">
        <f t="shared" si="10"/>
        <v>0</v>
      </c>
      <c r="K29" s="87"/>
      <c r="L29" s="90"/>
      <c r="U29" s="177"/>
    </row>
    <row r="30" spans="2:45" ht="3.75" customHeight="1" thickBot="1" x14ac:dyDescent="0.4">
      <c r="B30" s="106"/>
      <c r="C30" s="2"/>
      <c r="D30" s="90">
        <f>IF(D28&lt;&gt;"",1,0)</f>
        <v>0</v>
      </c>
      <c r="E30" s="90">
        <f t="shared" ref="E30:H30" si="12">IF(E28&lt;&gt;"",1,0)</f>
        <v>0</v>
      </c>
      <c r="F30" s="90">
        <f t="shared" si="12"/>
        <v>0</v>
      </c>
      <c r="G30" s="90">
        <f t="shared" si="12"/>
        <v>0</v>
      </c>
      <c r="H30" s="90">
        <f t="shared" si="12"/>
        <v>0</v>
      </c>
      <c r="I30" s="23">
        <f t="shared" si="10"/>
        <v>0</v>
      </c>
      <c r="K30" s="87"/>
      <c r="L30" s="90"/>
      <c r="U30" s="177"/>
    </row>
    <row r="31" spans="2:45" s="92" customFormat="1" ht="6" customHeight="1" thickBot="1" x14ac:dyDescent="0.4">
      <c r="B31" s="93"/>
      <c r="C31" s="94"/>
      <c r="D31" s="95"/>
      <c r="E31" s="95"/>
      <c r="F31" s="95"/>
      <c r="G31" s="95"/>
      <c r="H31" s="95"/>
      <c r="I31" s="95"/>
      <c r="J31" s="95"/>
      <c r="K31" s="96"/>
      <c r="L31" s="95"/>
      <c r="M31" s="97"/>
      <c r="N31" s="79"/>
      <c r="O31" s="175"/>
      <c r="P31" s="175"/>
      <c r="Q31" s="175"/>
      <c r="R31" s="176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</row>
    <row r="32" spans="2:45" s="92" customFormat="1" ht="15.75" customHeight="1" thickBot="1" x14ac:dyDescent="0.4">
      <c r="E32" s="98"/>
      <c r="F32" s="98"/>
      <c r="G32" s="98"/>
      <c r="H32" s="98"/>
      <c r="I32" s="98"/>
      <c r="J32" s="98"/>
      <c r="K32" s="99"/>
      <c r="L32" s="98"/>
      <c r="N32" s="79"/>
      <c r="O32" s="175"/>
      <c r="P32" s="175"/>
      <c r="Q32" s="175"/>
      <c r="R32" s="176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</row>
    <row r="33" spans="1:45" s="92" customFormat="1" ht="15.75" customHeight="1" thickBot="1" x14ac:dyDescent="0.4">
      <c r="C33" s="101" t="s">
        <v>212</v>
      </c>
      <c r="D33" s="275"/>
      <c r="E33" s="98"/>
      <c r="F33" s="98"/>
      <c r="G33" s="98"/>
      <c r="H33" s="98"/>
      <c r="I33" s="98"/>
      <c r="J33" s="98"/>
      <c r="K33" s="99"/>
      <c r="L33" s="98"/>
      <c r="N33" s="79"/>
      <c r="O33" s="175"/>
      <c r="P33" s="175"/>
      <c r="Q33" s="175"/>
      <c r="R33" s="176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</row>
    <row r="34" spans="1:45" ht="16.5" thickBot="1" x14ac:dyDescent="0.3">
      <c r="B34" s="85" t="s">
        <v>116</v>
      </c>
      <c r="C34" s="241" t="s">
        <v>235</v>
      </c>
      <c r="D34" s="89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6.5" thickBot="1" x14ac:dyDescent="0.3">
      <c r="B35" s="88"/>
      <c r="C35" s="276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8"/>
      <c r="C36" s="241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7"/>
      <c r="L36" s="90" t="e">
        <f>J38*Points!F14</f>
        <v>#DIV/0!</v>
      </c>
      <c r="M36" s="263" t="s">
        <v>223</v>
      </c>
      <c r="N36" s="2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269" t="e">
        <f>((M37*100)/Points!G14)</f>
        <v>#DIV/0!</v>
      </c>
      <c r="B37" s="248" t="s">
        <v>130</v>
      </c>
      <c r="C37" s="242"/>
      <c r="D37" s="89"/>
      <c r="E37" s="89"/>
      <c r="F37" s="89"/>
      <c r="G37" s="89"/>
      <c r="H37" s="89"/>
      <c r="K37" s="87"/>
      <c r="L37" s="90"/>
      <c r="M37" s="72" t="e">
        <f>IF(D34="non",0,L36)</f>
        <v>#DIV/0!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8"/>
      <c r="C38" s="25"/>
      <c r="D38" s="90">
        <f>IF(OR(D37=$AG$3)+(D37=$AG$5),1,0)</f>
        <v>0</v>
      </c>
      <c r="E38" s="90">
        <f t="shared" ref="E38:H38" si="13">IF(OR(E37=$AG$3)+(E37=$AG$5),1,0)</f>
        <v>0</v>
      </c>
      <c r="F38" s="90">
        <f t="shared" si="13"/>
        <v>0</v>
      </c>
      <c r="G38" s="90">
        <f t="shared" si="13"/>
        <v>0</v>
      </c>
      <c r="H38" s="90">
        <f t="shared" si="13"/>
        <v>0</v>
      </c>
      <c r="I38" s="23">
        <f>SUM(D38:H38)</f>
        <v>0</v>
      </c>
      <c r="J38" s="23" t="e">
        <f>(I38+I42)/(I39+I43)</f>
        <v>#DIV/0!</v>
      </c>
      <c r="K38" s="87"/>
      <c r="L38" s="90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8"/>
      <c r="C39" s="25"/>
      <c r="D39" s="90">
        <f>IF(D37&lt;&gt;"",1,0)</f>
        <v>0</v>
      </c>
      <c r="E39" s="90">
        <f t="shared" ref="E39:H39" si="14">IF(E37&lt;&gt;"",1,0)</f>
        <v>0</v>
      </c>
      <c r="F39" s="90">
        <f t="shared" si="14"/>
        <v>0</v>
      </c>
      <c r="G39" s="90">
        <f t="shared" si="14"/>
        <v>0</v>
      </c>
      <c r="H39" s="90">
        <f t="shared" si="14"/>
        <v>0</v>
      </c>
      <c r="I39" s="23">
        <f t="shared" ref="I39" si="15">SUM(D39:H39)</f>
        <v>0</v>
      </c>
      <c r="K39" s="87"/>
      <c r="L39" s="90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7" t="e">
        <f>AVERAGE(A37,A45)</f>
        <v>#DIV/0!</v>
      </c>
      <c r="B40" s="88"/>
      <c r="C40" s="242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7"/>
      <c r="L40" s="90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6" t="e">
        <f>IF(A50=0,A37,A40)</f>
        <v>#DIV/0!</v>
      </c>
      <c r="B41" s="201" t="s">
        <v>130</v>
      </c>
      <c r="C41" s="243"/>
      <c r="D41" s="89"/>
      <c r="E41" s="89"/>
      <c r="F41" s="89"/>
      <c r="G41" s="89"/>
      <c r="H41" s="89"/>
      <c r="K41" s="87"/>
      <c r="L41" s="90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25">
      <c r="B42" s="88"/>
      <c r="C42" s="25"/>
      <c r="D42" s="90">
        <f>IF(OR(D41=$AG$3)+(D41=$AG$5),1,0)</f>
        <v>0</v>
      </c>
      <c r="E42" s="90">
        <f t="shared" ref="E42:H42" si="16">IF(OR(E41=$AG$3)+(E41=$AG$5),1,0)</f>
        <v>0</v>
      </c>
      <c r="F42" s="90">
        <f t="shared" si="16"/>
        <v>0</v>
      </c>
      <c r="G42" s="90">
        <f t="shared" si="16"/>
        <v>0</v>
      </c>
      <c r="H42" s="90">
        <f t="shared" si="16"/>
        <v>0</v>
      </c>
      <c r="I42" s="23">
        <f t="shared" ref="I42:I43" si="17">SUM(D42:H42)</f>
        <v>0</v>
      </c>
      <c r="K42" s="87"/>
      <c r="L42" s="90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25">
      <c r="B43" s="88"/>
      <c r="C43" s="25"/>
      <c r="D43" s="90">
        <f>IF(D41&lt;&gt;"",1,0)</f>
        <v>0</v>
      </c>
      <c r="E43" s="90">
        <f t="shared" ref="E43:H43" si="18">IF(E41&lt;&gt;"",1,0)</f>
        <v>0</v>
      </c>
      <c r="F43" s="90">
        <f t="shared" si="18"/>
        <v>0</v>
      </c>
      <c r="G43" s="90">
        <f t="shared" si="18"/>
        <v>0</v>
      </c>
      <c r="H43" s="90">
        <f t="shared" si="18"/>
        <v>0</v>
      </c>
      <c r="I43" s="23">
        <f t="shared" si="17"/>
        <v>0</v>
      </c>
      <c r="K43" s="87"/>
      <c r="L43" s="90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ht="15.75" thickBot="1" x14ac:dyDescent="0.3">
      <c r="B44" s="88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9" t="e">
        <f>((M46*100)/Points!G16)</f>
        <v>#DIV/0!</v>
      </c>
      <c r="B45" s="248" t="s">
        <v>130</v>
      </c>
      <c r="C45" s="244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7"/>
      <c r="L45" s="90" t="e">
        <f>J47*Points!F16</f>
        <v>#DIV/0!</v>
      </c>
      <c r="M45" s="72" t="s">
        <v>224</v>
      </c>
      <c r="N45" s="2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ht="15.75" thickBot="1" x14ac:dyDescent="0.3">
      <c r="B46" s="88"/>
      <c r="C46" s="245"/>
      <c r="D46" s="89"/>
      <c r="E46" s="89"/>
      <c r="F46" s="89"/>
      <c r="G46" s="89"/>
      <c r="H46" s="89"/>
      <c r="K46" s="87"/>
      <c r="L46" s="90"/>
      <c r="M46" s="72" t="e">
        <f>IF(D34="non",0,L45)</f>
        <v>#DIV/0!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25">
      <c r="B47" s="88"/>
      <c r="C47" s="25"/>
      <c r="D47" s="90">
        <f>IF(OR(D46=$AG$3)+(D46=$AG$5),1,0)</f>
        <v>0</v>
      </c>
      <c r="E47" s="90">
        <f t="shared" ref="E47:H47" si="19">IF(OR(E46=$AG$3)+(E46=$AG$5),1,0)</f>
        <v>0</v>
      </c>
      <c r="F47" s="90">
        <f t="shared" si="19"/>
        <v>0</v>
      </c>
      <c r="G47" s="90">
        <f t="shared" si="19"/>
        <v>0</v>
      </c>
      <c r="H47" s="90">
        <f t="shared" si="19"/>
        <v>0</v>
      </c>
      <c r="I47" s="23">
        <f>SUM(D47:H47)</f>
        <v>0</v>
      </c>
      <c r="J47" s="23" t="e">
        <f>(I47+I51)/(I48+I52)</f>
        <v>#DIV/0!</v>
      </c>
      <c r="K47" s="87"/>
      <c r="L47" s="90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25">
      <c r="B48" s="88"/>
      <c r="C48" s="25"/>
      <c r="D48" s="90">
        <f>IF(D46&lt;&gt;"",1,0)</f>
        <v>0</v>
      </c>
      <c r="E48" s="90">
        <f t="shared" ref="E48:H48" si="20">IF(E46&lt;&gt;"",1,0)</f>
        <v>0</v>
      </c>
      <c r="F48" s="90">
        <f t="shared" si="20"/>
        <v>0</v>
      </c>
      <c r="G48" s="90">
        <f t="shared" si="20"/>
        <v>0</v>
      </c>
      <c r="H48" s="90">
        <f t="shared" si="20"/>
        <v>0</v>
      </c>
      <c r="I48" s="23">
        <f t="shared" ref="I48" si="21">SUM(D48:H48)</f>
        <v>0</v>
      </c>
      <c r="K48" s="87"/>
      <c r="L48" s="90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ht="15.75" thickBot="1" x14ac:dyDescent="0.3">
      <c r="B49" s="88"/>
      <c r="C49" s="245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7"/>
      <c r="L49" s="90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8"/>
      <c r="C50" s="245"/>
      <c r="D50" s="89"/>
      <c r="E50" s="89"/>
      <c r="F50" s="89"/>
      <c r="G50" s="89"/>
      <c r="H50" s="89"/>
      <c r="K50" s="87"/>
      <c r="L50" s="90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203"/>
      <c r="C51" s="25"/>
      <c r="D51" s="90">
        <f>IF(OR(D50=$AG$3)+(D50=$AG$5),1,0)</f>
        <v>0</v>
      </c>
      <c r="E51" s="90">
        <f t="shared" ref="E51:H51" si="22">IF(OR(E50=$AG$3)+(E50=$AG$5),1,0)</f>
        <v>0</v>
      </c>
      <c r="F51" s="90">
        <f t="shared" si="22"/>
        <v>0</v>
      </c>
      <c r="G51" s="90">
        <f t="shared" si="22"/>
        <v>0</v>
      </c>
      <c r="H51" s="90">
        <f t="shared" si="22"/>
        <v>0</v>
      </c>
      <c r="I51" s="23">
        <f t="shared" ref="I51:I52" si="23">SUM(D51:H51)</f>
        <v>0</v>
      </c>
      <c r="K51" s="87"/>
      <c r="L51" s="90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8"/>
      <c r="C52" s="100"/>
      <c r="D52" s="90">
        <f>IF(D50&lt;&gt;"",1,0)</f>
        <v>0</v>
      </c>
      <c r="E52" s="90">
        <f t="shared" ref="E52:H52" si="24">IF(E50&lt;&gt;"",1,0)</f>
        <v>0</v>
      </c>
      <c r="F52" s="90">
        <f t="shared" si="24"/>
        <v>0</v>
      </c>
      <c r="G52" s="90">
        <f t="shared" si="24"/>
        <v>0</v>
      </c>
      <c r="H52" s="90">
        <f t="shared" si="24"/>
        <v>0</v>
      </c>
      <c r="I52" s="23">
        <f t="shared" si="23"/>
        <v>0</v>
      </c>
      <c r="K52" s="87"/>
      <c r="L52" s="90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3"/>
      <c r="C53" s="94"/>
      <c r="D53" s="95"/>
      <c r="E53" s="95"/>
      <c r="F53" s="95"/>
      <c r="G53" s="95"/>
      <c r="H53" s="95"/>
      <c r="I53" s="95"/>
      <c r="J53" s="95"/>
      <c r="K53" s="96"/>
      <c r="L53" s="95"/>
      <c r="M53" s="9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101" t="s">
        <v>213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9"/>
      <c r="C56" s="250" t="s">
        <v>238</v>
      </c>
      <c r="D56" s="8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6"/>
      <c r="C57" s="25"/>
      <c r="D57" s="91">
        <f>IF(D56="oui",1,0)</f>
        <v>0</v>
      </c>
      <c r="E57" s="208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5" t="s">
        <v>130</v>
      </c>
      <c r="C58" s="251"/>
      <c r="D58" s="117" t="s">
        <v>214</v>
      </c>
      <c r="E58" s="117" t="s">
        <v>215</v>
      </c>
      <c r="F58" s="117" t="s">
        <v>216</v>
      </c>
      <c r="I58" s="67"/>
      <c r="L58" s="90">
        <f>IF(I61=0,0,J60*Points!F18)</f>
        <v>0</v>
      </c>
      <c r="M58" s="263" t="s">
        <v>226</v>
      </c>
      <c r="N58" s="2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6" t="s">
        <v>130</v>
      </c>
      <c r="C59" s="251" t="s">
        <v>239</v>
      </c>
      <c r="D59" s="89"/>
      <c r="E59" s="89"/>
      <c r="F59" s="89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6"/>
      <c r="C60" s="25"/>
      <c r="D60" s="90">
        <f>IF(D59=$AG$3,1,0)</f>
        <v>0</v>
      </c>
      <c r="E60" s="90">
        <f t="shared" ref="E60:F60" si="26">IF(E59=$AG$3,1,0)</f>
        <v>0</v>
      </c>
      <c r="F60" s="90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6"/>
      <c r="C61" s="25"/>
      <c r="D61" s="90">
        <f>IF(D59&lt;&gt;"",1,0)</f>
        <v>0</v>
      </c>
      <c r="E61" s="90">
        <f t="shared" ref="E61:F61" si="27">IF(E59&lt;&gt;"",1,0)</f>
        <v>0</v>
      </c>
      <c r="F61" s="90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6"/>
      <c r="C62" s="251" t="s">
        <v>217</v>
      </c>
      <c r="D62" s="117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90">
        <f>IF((I64+I68)=0,0,J64*Points!F18)</f>
        <v>0</v>
      </c>
      <c r="M62" s="263" t="s">
        <v>225</v>
      </c>
      <c r="N62" s="2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6"/>
      <c r="C63" s="252" t="s">
        <v>240</v>
      </c>
      <c r="D63" s="89"/>
      <c r="E63" s="89"/>
      <c r="F63" s="89"/>
      <c r="G63" s="89"/>
      <c r="H63" s="89"/>
      <c r="L63" s="90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52"/>
      <c r="D64" s="90">
        <f>IF(D63=$AG$3,1,0)</f>
        <v>0</v>
      </c>
      <c r="E64" s="90">
        <f t="shared" ref="E64:H64" si="29">IF(E63=$AG$3,1,0)</f>
        <v>0</v>
      </c>
      <c r="F64" s="90">
        <f>IF(F63=$AG$3,1,0)</f>
        <v>0</v>
      </c>
      <c r="G64" s="90">
        <f t="shared" si="29"/>
        <v>0</v>
      </c>
      <c r="H64" s="90">
        <f t="shared" si="29"/>
        <v>0</v>
      </c>
      <c r="I64" s="23">
        <f>SUM(D64:H64)</f>
        <v>0</v>
      </c>
      <c r="J64" s="23" t="e">
        <f>(I64+I68)/(I65+I69)</f>
        <v>#DIV/0!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52"/>
      <c r="D65" s="90">
        <f>IF(D63&lt;&gt;"",1,0)</f>
        <v>0</v>
      </c>
      <c r="E65" s="90">
        <f t="shared" ref="E65:H65" si="30">IF(E63&lt;&gt;"",1,0)</f>
        <v>0</v>
      </c>
      <c r="F65" s="90">
        <f t="shared" si="30"/>
        <v>0</v>
      </c>
      <c r="G65" s="90">
        <f t="shared" si="30"/>
        <v>0</v>
      </c>
      <c r="H65" s="90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52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70"/>
      <c r="D67" s="89"/>
      <c r="E67" s="89"/>
      <c r="F67" s="89"/>
      <c r="G67" s="89"/>
      <c r="H67" s="8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90">
        <f>IF(D67=$AG$3,1,0)</f>
        <v>0</v>
      </c>
      <c r="E68" s="90">
        <f t="shared" ref="E68:H68" si="32">IF(E67=$AG$3,1,0)</f>
        <v>0</v>
      </c>
      <c r="F68" s="90">
        <f t="shared" si="32"/>
        <v>0</v>
      </c>
      <c r="G68" s="90">
        <f t="shared" si="32"/>
        <v>0</v>
      </c>
      <c r="H68" s="90">
        <f t="shared" si="32"/>
        <v>0</v>
      </c>
      <c r="I68" s="23">
        <f>SUM(D68:H68)</f>
        <v>0</v>
      </c>
      <c r="J68" s="23" t="e">
        <f>(I68+I74)/(I69+#REF!)</f>
        <v>#REF!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90">
        <f>IF(D67&lt;&gt;"",1,0)</f>
        <v>0</v>
      </c>
      <c r="E69" s="90">
        <f t="shared" ref="E69:H69" si="33">IF(E67&lt;&gt;"",1,0)</f>
        <v>0</v>
      </c>
      <c r="F69" s="90">
        <f t="shared" si="33"/>
        <v>0</v>
      </c>
      <c r="G69" s="90">
        <f t="shared" si="33"/>
        <v>0</v>
      </c>
      <c r="H69" s="90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B70" s="5"/>
      <c r="C70" s="251" t="s">
        <v>241</v>
      </c>
      <c r="D70" s="89"/>
      <c r="L70" s="90">
        <f>IF(D70="oui",Points!F20,0)</f>
        <v>0</v>
      </c>
      <c r="M70" s="284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3"/>
      <c r="C72" s="94"/>
      <c r="D72" s="94"/>
      <c r="E72" s="95"/>
      <c r="F72" s="95"/>
      <c r="G72" s="95"/>
      <c r="H72" s="95"/>
      <c r="I72" s="95"/>
      <c r="J72" s="95"/>
      <c r="K72" s="96"/>
      <c r="L72" s="95"/>
      <c r="M72" s="9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3"/>
      <c r="P75" s="143"/>
      <c r="Q75" s="143"/>
      <c r="R75" s="143"/>
      <c r="S75" s="143"/>
      <c r="T75" s="143"/>
      <c r="U75" s="143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3"/>
      <c r="P76" s="143"/>
      <c r="Q76" s="143"/>
      <c r="R76" s="143"/>
      <c r="S76" s="143"/>
      <c r="T76" s="143"/>
      <c r="U76" s="143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8" t="s">
        <v>119</v>
      </c>
      <c r="C77" s="101" t="s">
        <v>122</v>
      </c>
      <c r="L77" s="90" t="e">
        <f>IF(L78&gt;0,L78,0)</f>
        <v>#DIV/0!</v>
      </c>
      <c r="M77" s="263" t="s">
        <v>227</v>
      </c>
      <c r="N77" s="267"/>
      <c r="O77" s="143"/>
      <c r="P77" s="143"/>
      <c r="Q77" s="143"/>
      <c r="R77" s="143"/>
      <c r="S77" s="143"/>
      <c r="T77" s="143"/>
      <c r="U77" s="143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5" t="e">
        <f>((M78*100)/Points!G33)</f>
        <v>#DIV/0!</v>
      </c>
      <c r="B78" s="144" t="s">
        <v>130</v>
      </c>
      <c r="C78" s="134" t="s">
        <v>254</v>
      </c>
      <c r="L78" s="120" t="e">
        <f>IF(D93=$AG$3,(L80-K94),L80)</f>
        <v>#DIV/0!</v>
      </c>
      <c r="M78" s="72" t="e">
        <f>L77+L96</f>
        <v>#DIV/0!</v>
      </c>
      <c r="N78" s="67"/>
      <c r="O78" s="143"/>
      <c r="P78" s="143"/>
      <c r="Q78" s="143"/>
      <c r="R78" s="143"/>
      <c r="S78" s="143"/>
      <c r="T78" s="143"/>
      <c r="U78" s="143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6"/>
      <c r="C79" s="100"/>
      <c r="D79" s="118"/>
      <c r="E79" s="118"/>
      <c r="F79" s="118"/>
      <c r="G79" s="118"/>
      <c r="H79" s="118"/>
      <c r="I79" s="118"/>
      <c r="J79" s="118"/>
      <c r="K79" s="121"/>
      <c r="L79" s="90"/>
      <c r="M79" s="66"/>
      <c r="N79" s="67"/>
      <c r="O79" s="143"/>
      <c r="P79" s="143"/>
      <c r="Q79" s="143"/>
      <c r="R79" s="143"/>
      <c r="S79" s="143"/>
      <c r="T79" s="143"/>
      <c r="U79" s="143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6"/>
      <c r="C80" s="126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7"/>
      <c r="L80" s="120" t="e">
        <f>J82*Points!F32</f>
        <v>#DIV/0!</v>
      </c>
      <c r="M80" s="66"/>
      <c r="N80" s="102"/>
      <c r="P80" s="175">
        <f>IF((K80&gt;=50)*(K80&lt;60),1,0)</f>
        <v>0</v>
      </c>
      <c r="Q80" s="175">
        <f>IF((K80&gt;=60)*(K80&lt;70),2,0)</f>
        <v>0</v>
      </c>
      <c r="R80" s="176">
        <f>IF((K80&gt;=70)*(K80&lt;80),3,0)</f>
        <v>0</v>
      </c>
      <c r="S80" s="175">
        <f>IF((K80&gt;=80)*(K80&lt;90),4,0)</f>
        <v>0</v>
      </c>
      <c r="T80" s="175">
        <f>IF((D80&lt;&gt;"")*(K80&gt;90),5,0)</f>
        <v>0</v>
      </c>
      <c r="U80" s="177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6"/>
      <c r="C81" s="126"/>
      <c r="D81" s="89"/>
      <c r="E81" s="89"/>
      <c r="F81" s="89"/>
      <c r="G81" s="89"/>
      <c r="H81" s="89"/>
      <c r="K81" s="87"/>
      <c r="L81" s="90"/>
      <c r="M81" s="66"/>
      <c r="N81" s="102"/>
      <c r="U81" s="17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6"/>
      <c r="C82" s="100"/>
      <c r="D82" s="90">
        <f>IF(D81=$AG$3,1,0)</f>
        <v>0</v>
      </c>
      <c r="E82" s="90">
        <f t="shared" ref="E82:H82" si="35">IF(E81=$AG$3,1,0)</f>
        <v>0</v>
      </c>
      <c r="F82" s="90">
        <f t="shared" si="35"/>
        <v>0</v>
      </c>
      <c r="G82" s="90">
        <f t="shared" si="35"/>
        <v>0</v>
      </c>
      <c r="H82" s="90">
        <f t="shared" si="35"/>
        <v>0</v>
      </c>
      <c r="I82" s="23">
        <f>SUM(D82:H82)</f>
        <v>0</v>
      </c>
      <c r="J82" s="23" t="e">
        <f>(I82+I86+I90)/(I83+I87+I91)</f>
        <v>#DIV/0!</v>
      </c>
      <c r="K82" s="105"/>
      <c r="L82" s="90"/>
      <c r="M82" s="66"/>
      <c r="N82" s="102"/>
      <c r="U82" s="17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6"/>
      <c r="C83" s="100"/>
      <c r="D83" s="90">
        <f>IF(D81&lt;&gt;"",1,0)</f>
        <v>0</v>
      </c>
      <c r="E83" s="90">
        <f t="shared" ref="E83:H83" si="36">IF(E81&lt;&gt;"",1,0)</f>
        <v>0</v>
      </c>
      <c r="F83" s="90">
        <f t="shared" si="36"/>
        <v>0</v>
      </c>
      <c r="G83" s="90">
        <f t="shared" si="36"/>
        <v>0</v>
      </c>
      <c r="H83" s="90">
        <f t="shared" si="36"/>
        <v>0</v>
      </c>
      <c r="I83" s="23">
        <f>SUM(D83:H83)</f>
        <v>0</v>
      </c>
      <c r="K83" s="87"/>
      <c r="L83" s="90"/>
      <c r="M83" s="66"/>
      <c r="N83" s="102"/>
      <c r="U83" s="17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6"/>
      <c r="C84" s="126"/>
      <c r="D84" s="268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7"/>
      <c r="L84" s="90"/>
      <c r="M84" s="66"/>
      <c r="N84" s="102"/>
      <c r="U84" s="17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6"/>
      <c r="C85" s="126"/>
      <c r="D85" s="89"/>
      <c r="E85" s="89"/>
      <c r="F85" s="89"/>
      <c r="G85" s="89"/>
      <c r="H85" s="89"/>
      <c r="K85" s="87"/>
      <c r="L85" s="90"/>
      <c r="M85" s="66"/>
      <c r="N85" s="102"/>
      <c r="U85" s="17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6"/>
      <c r="C86" s="100"/>
      <c r="D86" s="90">
        <f>IF(D85=$AG$3,1,0)</f>
        <v>0</v>
      </c>
      <c r="E86" s="90">
        <f t="shared" ref="E86:H86" si="37">IF(E85=$AG$3,1,0)</f>
        <v>0</v>
      </c>
      <c r="F86" s="90">
        <f t="shared" si="37"/>
        <v>0</v>
      </c>
      <c r="G86" s="90">
        <f t="shared" si="37"/>
        <v>0</v>
      </c>
      <c r="H86" s="90">
        <f t="shared" si="37"/>
        <v>0</v>
      </c>
      <c r="I86" s="23">
        <f t="shared" ref="I86:I87" si="38">SUM(D86:H86)</f>
        <v>0</v>
      </c>
      <c r="K86" s="87"/>
      <c r="L86" s="90"/>
      <c r="M86" s="66"/>
      <c r="N86" s="102"/>
      <c r="U86" s="17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6"/>
      <c r="C87" s="100"/>
      <c r="D87" s="90">
        <f>IF(D85&lt;&gt;"",1,0)</f>
        <v>0</v>
      </c>
      <c r="E87" s="90">
        <f t="shared" ref="E87:H87" si="39">IF(E85&lt;&gt;"",1,0)</f>
        <v>0</v>
      </c>
      <c r="F87" s="90">
        <f t="shared" si="39"/>
        <v>0</v>
      </c>
      <c r="G87" s="90">
        <f t="shared" si="39"/>
        <v>0</v>
      </c>
      <c r="H87" s="90">
        <f t="shared" si="39"/>
        <v>0</v>
      </c>
      <c r="I87" s="23">
        <f t="shared" si="38"/>
        <v>0</v>
      </c>
      <c r="K87" s="87"/>
      <c r="L87" s="90"/>
      <c r="M87" s="66"/>
      <c r="N87" s="102"/>
      <c r="U87" s="17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6"/>
      <c r="C88" s="126"/>
      <c r="D88" s="268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7"/>
      <c r="L88" s="90"/>
      <c r="M88" s="66"/>
      <c r="N88" s="102"/>
      <c r="U88" s="17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6"/>
      <c r="C89" s="126"/>
      <c r="D89" s="89"/>
      <c r="E89" s="89"/>
      <c r="F89" s="89"/>
      <c r="G89" s="89"/>
      <c r="H89" s="89"/>
      <c r="K89" s="87"/>
      <c r="L89" s="90"/>
      <c r="M89" s="66"/>
      <c r="N89" s="102"/>
      <c r="U89" s="17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6"/>
      <c r="C90" s="100"/>
      <c r="D90" s="90">
        <f>IF(D89=$AG$3,1,0)</f>
        <v>0</v>
      </c>
      <c r="E90" s="90">
        <f t="shared" ref="E90:H90" si="40">IF(E89=$AG$3,1,0)</f>
        <v>0</v>
      </c>
      <c r="F90" s="90">
        <f t="shared" si="40"/>
        <v>0</v>
      </c>
      <c r="G90" s="90">
        <f t="shared" si="40"/>
        <v>0</v>
      </c>
      <c r="H90" s="90">
        <f t="shared" si="40"/>
        <v>0</v>
      </c>
      <c r="I90" s="23">
        <f t="shared" ref="I90:I91" si="41">SUM(D90:H90)</f>
        <v>0</v>
      </c>
      <c r="K90" s="87"/>
      <c r="L90" s="90"/>
      <c r="M90" s="66"/>
      <c r="N90" s="102"/>
      <c r="U90" s="17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6"/>
      <c r="C91" s="123"/>
      <c r="D91" s="90">
        <f>IF(D89&lt;&gt;"",1,0)</f>
        <v>0</v>
      </c>
      <c r="E91" s="90">
        <f t="shared" ref="E91:H91" si="42">IF(E89&lt;&gt;"",1,0)</f>
        <v>0</v>
      </c>
      <c r="F91" s="90">
        <f t="shared" si="42"/>
        <v>0</v>
      </c>
      <c r="G91" s="90">
        <f t="shared" si="42"/>
        <v>0</v>
      </c>
      <c r="H91" s="90">
        <f t="shared" si="42"/>
        <v>0</v>
      </c>
      <c r="I91" s="23">
        <f t="shared" si="41"/>
        <v>0</v>
      </c>
      <c r="K91" s="87"/>
      <c r="L91" s="90"/>
      <c r="M91" s="66"/>
      <c r="N91" s="102"/>
      <c r="U91" s="17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6"/>
      <c r="C92" s="23"/>
      <c r="K92" s="91"/>
      <c r="L92" s="90"/>
      <c r="M92" s="66"/>
      <c r="N92" s="102"/>
      <c r="U92" s="17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6"/>
      <c r="C93" s="132" t="s">
        <v>245</v>
      </c>
      <c r="D93" s="81"/>
      <c r="E93" s="82"/>
      <c r="F93" s="82"/>
      <c r="G93" s="82"/>
      <c r="H93" s="82"/>
      <c r="I93" s="82"/>
      <c r="J93" s="82"/>
      <c r="K93" s="121"/>
      <c r="L93" s="90"/>
      <c r="M93" s="66"/>
      <c r="N93" s="102"/>
      <c r="U93" s="17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6"/>
      <c r="C94" s="132" t="s">
        <v>155</v>
      </c>
      <c r="D94" s="81"/>
      <c r="E94" s="118"/>
      <c r="F94" s="118"/>
      <c r="G94" s="118"/>
      <c r="H94" s="118"/>
      <c r="I94" s="118"/>
      <c r="J94" s="118"/>
      <c r="K94" s="121">
        <f>IF(D94&lt;=20,(D94/2),Points!F32)</f>
        <v>0</v>
      </c>
      <c r="L94" s="90"/>
      <c r="M94" s="66"/>
      <c r="N94" s="102"/>
      <c r="U94" s="17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6"/>
      <c r="C95" s="23"/>
      <c r="K95" s="91"/>
      <c r="L95" s="90"/>
      <c r="M95" s="66"/>
      <c r="N95" s="102"/>
      <c r="U95" s="17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6"/>
      <c r="C96" s="135" t="s">
        <v>255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7"/>
      <c r="L96" s="90" t="e">
        <f>J98*Points!F33</f>
        <v>#DIV/0!</v>
      </c>
      <c r="M96" s="66"/>
      <c r="N96" s="102"/>
      <c r="U96" s="17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6"/>
      <c r="C97" s="126"/>
      <c r="D97" s="89"/>
      <c r="E97" s="89"/>
      <c r="F97" s="89"/>
      <c r="G97" s="89"/>
      <c r="H97" s="89"/>
      <c r="K97" s="87"/>
      <c r="L97" s="90"/>
      <c r="M97" s="66"/>
      <c r="N97" s="102"/>
      <c r="U97" s="17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6"/>
      <c r="C98" s="100"/>
      <c r="D98" s="90">
        <f>IF(D97=$AG$3,1,0)</f>
        <v>0</v>
      </c>
      <c r="E98" s="90">
        <f t="shared" ref="E98:H98" si="43">IF(E97=$AG$3,1,0)</f>
        <v>0</v>
      </c>
      <c r="F98" s="90">
        <f t="shared" si="43"/>
        <v>0</v>
      </c>
      <c r="G98" s="90">
        <f t="shared" si="43"/>
        <v>0</v>
      </c>
      <c r="H98" s="90">
        <f t="shared" si="43"/>
        <v>0</v>
      </c>
      <c r="I98" s="23">
        <f>SUM(D98:H98)</f>
        <v>0</v>
      </c>
      <c r="J98" s="23" t="e">
        <f>(I98+I102+I106)/(I99+I103+I107)</f>
        <v>#DIV/0!</v>
      </c>
      <c r="K98" s="105"/>
      <c r="L98" s="90"/>
      <c r="M98" s="66"/>
      <c r="N98" s="102"/>
      <c r="U98" s="17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6"/>
      <c r="C99" s="100"/>
      <c r="D99" s="90">
        <f>IF(D97&lt;&gt;"",1,0)</f>
        <v>0</v>
      </c>
      <c r="E99" s="90">
        <f t="shared" ref="E99:H99" si="44">IF(E97&lt;&gt;"",1,0)</f>
        <v>0</v>
      </c>
      <c r="F99" s="90">
        <f t="shared" si="44"/>
        <v>0</v>
      </c>
      <c r="G99" s="90">
        <f t="shared" si="44"/>
        <v>0</v>
      </c>
      <c r="H99" s="90">
        <f t="shared" si="44"/>
        <v>0</v>
      </c>
      <c r="I99" s="23">
        <f>SUM(D99:H99)</f>
        <v>0</v>
      </c>
      <c r="K99" s="87"/>
      <c r="L99" s="90"/>
      <c r="M99" s="66"/>
      <c r="N99" s="102"/>
      <c r="U99" s="17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6"/>
      <c r="C100" s="126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7"/>
      <c r="L100" s="90"/>
      <c r="M100" s="66"/>
      <c r="N100" s="102"/>
      <c r="U100" s="17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6"/>
      <c r="C101" s="126"/>
      <c r="D101" s="89"/>
      <c r="E101" s="89"/>
      <c r="F101" s="89"/>
      <c r="G101" s="89"/>
      <c r="H101" s="89"/>
      <c r="K101" s="87"/>
      <c r="L101" s="90"/>
      <c r="M101" s="66"/>
      <c r="N101" s="102"/>
      <c r="U101" s="17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6"/>
      <c r="C102" s="100"/>
      <c r="D102" s="90">
        <f>IF(D101=$AG$3,1,0)</f>
        <v>0</v>
      </c>
      <c r="E102" s="90">
        <f t="shared" ref="E102:H102" si="45">IF(E101=$AG$3,1,0)</f>
        <v>0</v>
      </c>
      <c r="F102" s="90">
        <f t="shared" si="45"/>
        <v>0</v>
      </c>
      <c r="G102" s="90">
        <f t="shared" si="45"/>
        <v>0</v>
      </c>
      <c r="H102" s="90">
        <f t="shared" si="45"/>
        <v>0</v>
      </c>
      <c r="I102" s="23">
        <f t="shared" ref="I102:I103" si="46">SUM(D102:H102)</f>
        <v>0</v>
      </c>
      <c r="K102" s="87"/>
      <c r="L102" s="90"/>
      <c r="M102" s="66"/>
      <c r="N102" s="102"/>
      <c r="U102" s="17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6"/>
      <c r="C103" s="100"/>
      <c r="D103" s="90">
        <f>IF(D101&lt;&gt;"",1,0)</f>
        <v>0</v>
      </c>
      <c r="E103" s="90">
        <f t="shared" ref="E103:H103" si="47">IF(E101&lt;&gt;"",1,0)</f>
        <v>0</v>
      </c>
      <c r="F103" s="90">
        <f t="shared" si="47"/>
        <v>0</v>
      </c>
      <c r="G103" s="90">
        <f t="shared" si="47"/>
        <v>0</v>
      </c>
      <c r="H103" s="90">
        <f t="shared" si="47"/>
        <v>0</v>
      </c>
      <c r="I103" s="23">
        <f t="shared" si="46"/>
        <v>0</v>
      </c>
      <c r="K103" s="87"/>
      <c r="L103" s="90"/>
      <c r="M103" s="66"/>
      <c r="N103" s="102"/>
      <c r="U103" s="17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6"/>
      <c r="C104" s="126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7"/>
      <c r="L104" s="90"/>
      <c r="M104" s="66"/>
      <c r="N104" s="102"/>
      <c r="U104" s="17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6"/>
      <c r="C105" s="126"/>
      <c r="D105" s="89"/>
      <c r="E105" s="89"/>
      <c r="F105" s="89"/>
      <c r="G105" s="89"/>
      <c r="H105" s="89"/>
      <c r="K105" s="87"/>
      <c r="L105" s="90"/>
      <c r="M105" s="66"/>
      <c r="N105" s="102"/>
      <c r="U105" s="17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6"/>
      <c r="C106" s="100"/>
      <c r="D106" s="90">
        <f>IF(D105=$AG$3,1,0)</f>
        <v>0</v>
      </c>
      <c r="E106" s="90">
        <f t="shared" ref="E106:H106" si="48">IF(E105=$AG$3,1,0)</f>
        <v>0</v>
      </c>
      <c r="F106" s="90">
        <f t="shared" si="48"/>
        <v>0</v>
      </c>
      <c r="G106" s="90">
        <f t="shared" si="48"/>
        <v>0</v>
      </c>
      <c r="H106" s="90">
        <f t="shared" si="48"/>
        <v>0</v>
      </c>
      <c r="I106" s="23">
        <f t="shared" ref="I106:I107" si="49">SUM(D106:H106)</f>
        <v>0</v>
      </c>
      <c r="K106" s="87"/>
      <c r="L106" s="90"/>
      <c r="M106" s="66"/>
      <c r="N106" s="102"/>
      <c r="U106" s="17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6"/>
      <c r="C107" s="100"/>
      <c r="D107" s="90">
        <f>IF(D105&lt;&gt;"",1,0)</f>
        <v>0</v>
      </c>
      <c r="E107" s="90">
        <f t="shared" ref="E107:H107" si="50">IF(E105&lt;&gt;"",1,0)</f>
        <v>0</v>
      </c>
      <c r="F107" s="90">
        <f t="shared" si="50"/>
        <v>0</v>
      </c>
      <c r="G107" s="90">
        <f t="shared" si="50"/>
        <v>0</v>
      </c>
      <c r="H107" s="90">
        <f t="shared" si="50"/>
        <v>0</v>
      </c>
      <c r="I107" s="23">
        <f t="shared" si="49"/>
        <v>0</v>
      </c>
      <c r="K107" s="87"/>
      <c r="L107" s="90"/>
      <c r="M107" s="66"/>
      <c r="N107" s="102"/>
      <c r="U107" s="17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6"/>
      <c r="C108" s="129"/>
      <c r="K108" s="91"/>
      <c r="L108" s="90"/>
      <c r="M108" s="66"/>
      <c r="N108" s="102"/>
      <c r="U108" s="17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3"/>
      <c r="C109" s="125"/>
      <c r="D109" s="95"/>
      <c r="E109" s="95"/>
      <c r="F109" s="95"/>
      <c r="G109" s="95"/>
      <c r="H109" s="95"/>
      <c r="I109" s="95"/>
      <c r="J109" s="95"/>
      <c r="K109" s="96"/>
      <c r="L109" s="95"/>
      <c r="M109" s="9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5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101" t="s">
        <v>218</v>
      </c>
      <c r="E113" s="180"/>
      <c r="K113" s="23"/>
      <c r="M113" s="23"/>
    </row>
    <row r="114" spans="1:45" ht="16.5" thickBot="1" x14ac:dyDescent="0.3">
      <c r="A114" s="197"/>
      <c r="B114" s="201"/>
      <c r="C114" s="130" t="s">
        <v>246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7"/>
      <c r="L114" s="90" t="e">
        <f>J116*Points!F37</f>
        <v>#DIV/0!</v>
      </c>
      <c r="M114" s="263" t="s">
        <v>228</v>
      </c>
      <c r="N114" s="264"/>
    </row>
    <row r="115" spans="1:45" ht="15.75" thickBot="1" x14ac:dyDescent="0.3">
      <c r="A115" s="197" t="e">
        <f>((M115*100)/Points!G38)</f>
        <v>#DIV/0!</v>
      </c>
      <c r="B115" s="202" t="s">
        <v>130</v>
      </c>
      <c r="C115" s="124"/>
      <c r="D115" s="89"/>
      <c r="E115" s="89"/>
      <c r="F115" s="89"/>
      <c r="G115" s="89"/>
      <c r="H115" s="89"/>
      <c r="L115" s="90"/>
      <c r="M115" s="72" t="e">
        <f>L114+L123</f>
        <v>#DIV/0!</v>
      </c>
    </row>
    <row r="116" spans="1:45" ht="3" customHeight="1" x14ac:dyDescent="0.25">
      <c r="B116" s="88"/>
      <c r="C116" s="100"/>
      <c r="D116" s="90">
        <f>IF(D115=$AG$3,1,0)</f>
        <v>0</v>
      </c>
      <c r="E116" s="90">
        <f t="shared" ref="E116:H116" si="51">IF(E115=$AG$3,1,0)</f>
        <v>0</v>
      </c>
      <c r="F116" s="90">
        <f t="shared" si="51"/>
        <v>0</v>
      </c>
      <c r="G116" s="90">
        <f t="shared" si="51"/>
        <v>0</v>
      </c>
      <c r="H116" s="90">
        <f t="shared" si="51"/>
        <v>0</v>
      </c>
      <c r="I116" s="23">
        <f>SUM(D116:H116)</f>
        <v>0</v>
      </c>
      <c r="J116" s="23" t="e">
        <f>(I116+I120)/(I117+I121)</f>
        <v>#DIV/0!</v>
      </c>
      <c r="L116" s="90"/>
    </row>
    <row r="117" spans="1:45" ht="4.5" customHeight="1" x14ac:dyDescent="0.25">
      <c r="B117" s="88"/>
      <c r="C117" s="100"/>
      <c r="D117" s="90">
        <f>IF(D115&lt;&gt;"",1,0)</f>
        <v>0</v>
      </c>
      <c r="E117" s="90">
        <f t="shared" ref="E117:H117" si="52">IF(E115&lt;&gt;"",1,0)</f>
        <v>0</v>
      </c>
      <c r="F117" s="90">
        <f t="shared" si="52"/>
        <v>0</v>
      </c>
      <c r="G117" s="90">
        <f t="shared" si="52"/>
        <v>0</v>
      </c>
      <c r="H117" s="90">
        <f t="shared" si="52"/>
        <v>0</v>
      </c>
      <c r="I117" s="23">
        <f t="shared" ref="I117" si="53">SUM(D117:H117)</f>
        <v>0</v>
      </c>
      <c r="L117" s="90"/>
    </row>
    <row r="118" spans="1:45" ht="15.75" thickBot="1" x14ac:dyDescent="0.3">
      <c r="B118" s="88"/>
      <c r="C118" s="124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90"/>
    </row>
    <row r="119" spans="1:45" ht="15.75" thickBot="1" x14ac:dyDescent="0.3">
      <c r="B119" s="88"/>
      <c r="C119" s="124"/>
      <c r="D119" s="89"/>
      <c r="E119" s="89"/>
      <c r="F119" s="89"/>
      <c r="G119" s="89"/>
      <c r="H119" s="89"/>
      <c r="L119" s="90"/>
    </row>
    <row r="120" spans="1:45" ht="3" customHeight="1" x14ac:dyDescent="0.25">
      <c r="B120" s="88"/>
      <c r="C120" s="100"/>
      <c r="D120" s="90">
        <f>IF(D119=$AG$3,1,0)</f>
        <v>0</v>
      </c>
      <c r="E120" s="90">
        <f t="shared" ref="E120:H120" si="54">IF(E119=$AG$3,1,0)</f>
        <v>0</v>
      </c>
      <c r="F120" s="90">
        <f t="shared" si="54"/>
        <v>0</v>
      </c>
      <c r="G120" s="90">
        <f t="shared" si="54"/>
        <v>0</v>
      </c>
      <c r="H120" s="90">
        <f t="shared" si="54"/>
        <v>0</v>
      </c>
      <c r="I120" s="23">
        <f>SUM(D120:H120)</f>
        <v>0</v>
      </c>
      <c r="L120" s="90"/>
    </row>
    <row r="121" spans="1:45" ht="3" customHeight="1" x14ac:dyDescent="0.25">
      <c r="B121" s="88"/>
      <c r="C121" s="100"/>
      <c r="D121" s="90">
        <f>IF(D119&lt;&gt;"",1,0)</f>
        <v>0</v>
      </c>
      <c r="E121" s="90">
        <f t="shared" ref="E121:H121" si="55">IF(E119&lt;&gt;"",1,0)</f>
        <v>0</v>
      </c>
      <c r="F121" s="90">
        <f t="shared" si="55"/>
        <v>0</v>
      </c>
      <c r="G121" s="90">
        <f t="shared" si="55"/>
        <v>0</v>
      </c>
      <c r="H121" s="90">
        <f t="shared" si="55"/>
        <v>0</v>
      </c>
      <c r="I121" s="23">
        <f t="shared" ref="I121" si="56">SUM(D121:H121)</f>
        <v>0</v>
      </c>
      <c r="L121" s="90"/>
    </row>
    <row r="122" spans="1:45" s="92" customFormat="1" x14ac:dyDescent="0.25">
      <c r="B122" s="106"/>
      <c r="C122" s="119"/>
      <c r="D122" s="118"/>
      <c r="E122" s="118"/>
      <c r="F122" s="118"/>
      <c r="G122" s="118"/>
      <c r="H122" s="118"/>
      <c r="I122" s="98"/>
      <c r="J122" s="98"/>
      <c r="K122" s="99"/>
      <c r="L122" s="90"/>
      <c r="N122" s="79"/>
      <c r="O122" s="256"/>
      <c r="P122" s="256"/>
      <c r="Q122" s="256"/>
      <c r="R122" s="257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</row>
    <row r="123" spans="1:45" s="92" customFormat="1" ht="16.5" thickBot="1" x14ac:dyDescent="0.3">
      <c r="B123" s="106"/>
      <c r="C123" s="133" t="s">
        <v>247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8"/>
      <c r="J123" s="98"/>
      <c r="K123" s="99"/>
      <c r="L123" s="90" t="e">
        <f>J125*Points!F38</f>
        <v>#DIV/0!</v>
      </c>
      <c r="N123" s="79"/>
      <c r="O123" s="256"/>
      <c r="P123" s="256"/>
      <c r="Q123" s="256"/>
      <c r="R123" s="257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</row>
    <row r="124" spans="1:45" s="92" customFormat="1" ht="15.75" thickBot="1" x14ac:dyDescent="0.3">
      <c r="B124" s="106"/>
      <c r="C124" s="198" t="s">
        <v>248</v>
      </c>
      <c r="D124" s="89"/>
      <c r="E124" s="89"/>
      <c r="F124" s="89"/>
      <c r="G124" s="89"/>
      <c r="H124" s="89"/>
      <c r="I124" s="23"/>
      <c r="J124" s="23"/>
      <c r="K124" s="82"/>
      <c r="L124" s="90"/>
      <c r="N124" s="79"/>
      <c r="O124" s="256"/>
      <c r="P124" s="256"/>
      <c r="Q124" s="256"/>
      <c r="R124" s="257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</row>
    <row r="125" spans="1:45" s="92" customFormat="1" ht="3.75" customHeight="1" x14ac:dyDescent="0.25">
      <c r="B125" s="106"/>
      <c r="C125" s="199"/>
      <c r="D125" s="90">
        <f>IF(D124=$AG$3,1,0)</f>
        <v>0</v>
      </c>
      <c r="E125" s="90">
        <f t="shared" ref="E125:H125" si="57">IF(E124=$AG$3,1,0)</f>
        <v>0</v>
      </c>
      <c r="F125" s="90">
        <f t="shared" si="57"/>
        <v>0</v>
      </c>
      <c r="G125" s="90">
        <f t="shared" si="57"/>
        <v>0</v>
      </c>
      <c r="H125" s="90">
        <f t="shared" si="57"/>
        <v>0</v>
      </c>
      <c r="I125" s="23">
        <f>SUM(D125:H125)</f>
        <v>0</v>
      </c>
      <c r="J125" s="23" t="e">
        <f>(I125+I129)/(I126+I130)</f>
        <v>#DIV/0!</v>
      </c>
      <c r="K125" s="82"/>
      <c r="L125" s="90"/>
      <c r="N125" s="79"/>
      <c r="O125" s="256"/>
      <c r="P125" s="256"/>
      <c r="Q125" s="256"/>
      <c r="R125" s="257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</row>
    <row r="126" spans="1:45" s="92" customFormat="1" ht="3" customHeight="1" x14ac:dyDescent="0.25">
      <c r="B126" s="106"/>
      <c r="C126" s="200"/>
      <c r="D126" s="90">
        <f>IF(D124&lt;&gt;"",1,0)</f>
        <v>0</v>
      </c>
      <c r="E126" s="90">
        <f t="shared" ref="E126:H126" si="58">IF(E124&lt;&gt;"",1,0)</f>
        <v>0</v>
      </c>
      <c r="F126" s="90">
        <f t="shared" si="58"/>
        <v>0</v>
      </c>
      <c r="G126" s="90">
        <f t="shared" si="58"/>
        <v>0</v>
      </c>
      <c r="H126" s="90">
        <f t="shared" si="58"/>
        <v>0</v>
      </c>
      <c r="I126" s="23">
        <f t="shared" ref="I126" si="59">SUM(D126:H126)</f>
        <v>0</v>
      </c>
      <c r="J126" s="23"/>
      <c r="K126" s="82"/>
      <c r="L126" s="90"/>
      <c r="N126" s="79"/>
      <c r="O126" s="256"/>
      <c r="P126" s="256"/>
      <c r="Q126" s="256"/>
      <c r="R126" s="257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</row>
    <row r="127" spans="1:45" s="92" customFormat="1" ht="15.75" thickBot="1" x14ac:dyDescent="0.3">
      <c r="B127" s="106"/>
      <c r="C127" s="199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90"/>
      <c r="N127" s="79"/>
      <c r="O127" s="256"/>
      <c r="P127" s="256"/>
      <c r="Q127" s="256"/>
      <c r="R127" s="257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</row>
    <row r="128" spans="1:45" s="92" customFormat="1" ht="15.75" thickBot="1" x14ac:dyDescent="0.3">
      <c r="B128" s="106"/>
      <c r="C128" s="116"/>
      <c r="D128" s="89"/>
      <c r="E128" s="89"/>
      <c r="F128" s="89"/>
      <c r="G128" s="89"/>
      <c r="H128" s="89"/>
      <c r="I128" s="23"/>
      <c r="J128" s="23"/>
      <c r="K128" s="82"/>
      <c r="L128" s="90"/>
      <c r="N128" s="79"/>
      <c r="O128" s="256"/>
      <c r="P128" s="256"/>
      <c r="Q128" s="256"/>
      <c r="R128" s="257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</row>
    <row r="129" spans="1:45" s="92" customFormat="1" ht="3.75" customHeight="1" x14ac:dyDescent="0.25">
      <c r="B129" s="106"/>
      <c r="C129" s="116"/>
      <c r="D129" s="90">
        <f>IF(D128=$AG$3,1,0)</f>
        <v>0</v>
      </c>
      <c r="E129" s="90">
        <f t="shared" ref="E129:H129" si="60">IF(E128=$AG$3,1,0)</f>
        <v>0</v>
      </c>
      <c r="F129" s="90">
        <f t="shared" si="60"/>
        <v>0</v>
      </c>
      <c r="G129" s="90">
        <f t="shared" si="60"/>
        <v>0</v>
      </c>
      <c r="H129" s="90">
        <f t="shared" si="60"/>
        <v>0</v>
      </c>
      <c r="I129" s="23">
        <f>SUM(D129:H129)</f>
        <v>0</v>
      </c>
      <c r="J129" s="23"/>
      <c r="K129" s="82"/>
      <c r="L129" s="90"/>
      <c r="N129" s="79"/>
      <c r="O129" s="256"/>
      <c r="P129" s="256"/>
      <c r="Q129" s="256"/>
      <c r="R129" s="257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</row>
    <row r="130" spans="1:45" s="92" customFormat="1" ht="2.25" customHeight="1" thickBot="1" x14ac:dyDescent="0.3">
      <c r="B130" s="106"/>
      <c r="C130" s="116"/>
      <c r="D130" s="90">
        <f>IF(D128&lt;&gt;"",1,0)</f>
        <v>0</v>
      </c>
      <c r="E130" s="90">
        <f t="shared" ref="E130:H130" si="61">IF(E128&lt;&gt;"",1,0)</f>
        <v>0</v>
      </c>
      <c r="F130" s="90">
        <f t="shared" si="61"/>
        <v>0</v>
      </c>
      <c r="G130" s="90">
        <f t="shared" si="61"/>
        <v>0</v>
      </c>
      <c r="H130" s="90">
        <f t="shared" si="61"/>
        <v>0</v>
      </c>
      <c r="I130" s="23">
        <f t="shared" ref="I130" si="62">SUM(D130:H130)</f>
        <v>0</v>
      </c>
      <c r="J130" s="23"/>
      <c r="K130" s="82"/>
      <c r="L130" s="90"/>
      <c r="N130" s="79"/>
      <c r="O130" s="256"/>
      <c r="P130" s="256"/>
      <c r="Q130" s="256"/>
      <c r="R130" s="257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</row>
    <row r="131" spans="1:45" ht="15.75" thickBot="1" x14ac:dyDescent="0.3">
      <c r="B131" s="93"/>
      <c r="C131" s="94"/>
      <c r="D131" s="95"/>
      <c r="E131" s="95"/>
      <c r="F131" s="95"/>
      <c r="G131" s="95"/>
      <c r="H131" s="95"/>
      <c r="I131" s="95"/>
      <c r="J131" s="95"/>
      <c r="K131" s="96"/>
      <c r="L131" s="95"/>
      <c r="M131" s="97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82" t="s">
        <v>121</v>
      </c>
      <c r="C134" s="101" t="s">
        <v>221</v>
      </c>
      <c r="J134" s="279"/>
      <c r="L134" s="120"/>
      <c r="M134" s="72" t="s">
        <v>229</v>
      </c>
      <c r="N134" s="264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5" t="e">
        <f>((M136*100)/Points!G23)</f>
        <v>#DIV/0!</v>
      </c>
      <c r="B135" s="144" t="s">
        <v>130</v>
      </c>
      <c r="C135" s="130" t="s">
        <v>126</v>
      </c>
      <c r="D135" s="89"/>
      <c r="K135" s="91">
        <f>IF(D135=$AG$3,0,1)</f>
        <v>1</v>
      </c>
      <c r="L135" s="120">
        <f>IF(D135=$AG$3,Points!F175,0)</f>
        <v>0</v>
      </c>
      <c r="M135" s="263"/>
      <c r="N135" s="66">
        <f>IF(D135="oui",2,0)</f>
        <v>0</v>
      </c>
      <c r="P135" s="175">
        <f>IF(D135="NA",2,0)</f>
        <v>0</v>
      </c>
      <c r="U135" s="175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6"/>
      <c r="C136" s="100"/>
      <c r="D136" s="82"/>
      <c r="E136" s="82"/>
      <c r="F136" s="82"/>
      <c r="G136" s="82"/>
      <c r="H136" s="82"/>
      <c r="I136" s="82"/>
      <c r="J136" s="82"/>
      <c r="K136" s="91"/>
      <c r="L136" s="90"/>
      <c r="M136" s="72" t="e">
        <f>L137</f>
        <v>#DIV/0!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6"/>
      <c r="C137" s="283" t="s">
        <v>249</v>
      </c>
      <c r="D137" s="117" t="s">
        <v>82</v>
      </c>
      <c r="E137" s="117" t="s">
        <v>84</v>
      </c>
      <c r="F137" s="117" t="s">
        <v>85</v>
      </c>
      <c r="G137" s="117" t="s">
        <v>86</v>
      </c>
      <c r="H137" s="117" t="s">
        <v>87</v>
      </c>
      <c r="K137" s="91" t="e">
        <f>(J139*Points!F135)*K135</f>
        <v>#DIV/0!</v>
      </c>
      <c r="L137" s="90" t="e">
        <f>IF(L146&gt;0,L146,0)</f>
        <v>#DIV/0!</v>
      </c>
      <c r="N137" s="66">
        <f>IF(D137="oui",2,0)</f>
        <v>0</v>
      </c>
      <c r="P137" s="175">
        <f>IF(D137="NA",2,0)</f>
        <v>0</v>
      </c>
      <c r="U137" s="175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6"/>
      <c r="C138" s="116"/>
      <c r="D138" s="89"/>
      <c r="E138" s="89"/>
      <c r="F138" s="89"/>
      <c r="G138" s="89"/>
      <c r="H138" s="89"/>
      <c r="K138" s="91"/>
      <c r="L138" s="120" t="e">
        <f>(J139*Points!F23)*K135</f>
        <v>#DIV/0!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6"/>
      <c r="C139" s="100"/>
      <c r="D139" s="90">
        <f>IF(D138=$AG$3,1,0)</f>
        <v>0</v>
      </c>
      <c r="E139" s="90">
        <f t="shared" ref="E139:H139" si="64">IF(E138=$AG$3,1,0)</f>
        <v>0</v>
      </c>
      <c r="F139" s="90">
        <f t="shared" si="64"/>
        <v>0</v>
      </c>
      <c r="G139" s="90">
        <f t="shared" si="64"/>
        <v>0</v>
      </c>
      <c r="H139" s="90">
        <f t="shared" si="64"/>
        <v>0</v>
      </c>
      <c r="I139" s="23">
        <f>SUM(D139:H139)</f>
        <v>0</v>
      </c>
      <c r="J139" s="23" t="e">
        <f>(I139+I143)/(I140+I144)</f>
        <v>#DIV/0!</v>
      </c>
      <c r="K139" s="91"/>
      <c r="L139" s="90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6"/>
      <c r="C140" s="100"/>
      <c r="D140" s="90">
        <f>IF(D138&lt;&gt;"",1,0)</f>
        <v>0</v>
      </c>
      <c r="E140" s="90">
        <f t="shared" ref="E140:H140" si="65">IF(E138&lt;&gt;"",1,0)</f>
        <v>0</v>
      </c>
      <c r="F140" s="90">
        <f t="shared" si="65"/>
        <v>0</v>
      </c>
      <c r="G140" s="90">
        <f t="shared" si="65"/>
        <v>0</v>
      </c>
      <c r="H140" s="90">
        <f t="shared" si="65"/>
        <v>0</v>
      </c>
      <c r="I140" s="23">
        <f t="shared" ref="I140" si="66">SUM(D140:H140)</f>
        <v>0</v>
      </c>
      <c r="K140" s="91"/>
      <c r="L140" s="90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6"/>
      <c r="C141" s="116"/>
      <c r="D141" s="117" t="s">
        <v>83</v>
      </c>
      <c r="E141" s="117" t="s">
        <v>88</v>
      </c>
      <c r="F141" s="117" t="s">
        <v>89</v>
      </c>
      <c r="G141" s="117" t="s">
        <v>90</v>
      </c>
      <c r="H141" s="117" t="s">
        <v>91</v>
      </c>
      <c r="K141" s="91"/>
      <c r="L141" s="90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6"/>
      <c r="C142" s="116"/>
      <c r="D142" s="89"/>
      <c r="E142" s="89"/>
      <c r="F142" s="89"/>
      <c r="G142" s="89"/>
      <c r="H142" s="89"/>
      <c r="K142" s="91"/>
      <c r="L142" s="90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6"/>
      <c r="C143" s="100"/>
      <c r="D143" s="90">
        <f>IF(D142=$AG$3,1,0)</f>
        <v>0</v>
      </c>
      <c r="E143" s="90">
        <f t="shared" ref="E143:H143" si="67">IF(E142=$AG$3,1,0)</f>
        <v>0</v>
      </c>
      <c r="F143" s="90">
        <f t="shared" si="67"/>
        <v>0</v>
      </c>
      <c r="G143" s="90">
        <f t="shared" si="67"/>
        <v>0</v>
      </c>
      <c r="H143" s="90">
        <f t="shared" si="67"/>
        <v>0</v>
      </c>
      <c r="I143" s="23">
        <f t="shared" ref="I143:I144" si="68">SUM(D143:H143)</f>
        <v>0</v>
      </c>
      <c r="K143" s="91"/>
      <c r="L143" s="90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6"/>
      <c r="C144" s="100"/>
      <c r="D144" s="90">
        <f>IF(D142&lt;&gt;"",1,0)</f>
        <v>0</v>
      </c>
      <c r="E144" s="90">
        <f t="shared" ref="E144:H144" si="69">IF(E142&lt;&gt;"",1,0)</f>
        <v>0</v>
      </c>
      <c r="F144" s="90">
        <f t="shared" si="69"/>
        <v>0</v>
      </c>
      <c r="G144" s="90">
        <f t="shared" si="69"/>
        <v>0</v>
      </c>
      <c r="H144" s="90">
        <f t="shared" si="69"/>
        <v>0</v>
      </c>
      <c r="I144" s="23">
        <f t="shared" si="68"/>
        <v>0</v>
      </c>
      <c r="K144" s="91"/>
      <c r="L144" s="90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6"/>
      <c r="C145" s="123"/>
      <c r="K145" s="91"/>
      <c r="L145" s="90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6"/>
      <c r="C146" s="132" t="s">
        <v>250</v>
      </c>
      <c r="D146" s="89"/>
      <c r="E146" s="82"/>
      <c r="F146" s="82"/>
      <c r="G146" s="82"/>
      <c r="H146" s="82"/>
      <c r="I146" s="82"/>
      <c r="J146" s="82"/>
      <c r="K146" s="121"/>
      <c r="L146" s="120" t="e">
        <f>IF(D146=$AG$3,(L138-K147),L138)</f>
        <v>#DIV/0!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6"/>
      <c r="C147" s="137" t="s">
        <v>155</v>
      </c>
      <c r="D147" s="89"/>
      <c r="E147" s="118"/>
      <c r="F147" s="180"/>
      <c r="G147" s="118"/>
      <c r="H147" s="118"/>
      <c r="I147" s="118"/>
      <c r="J147" s="118"/>
      <c r="K147" s="121">
        <f>IF(D147&lt;=20,(D147/2),Points!F23)</f>
        <v>0</v>
      </c>
      <c r="L147" s="90"/>
      <c r="N147" s="66">
        <f>IF(D147="oui",2,0)</f>
        <v>0</v>
      </c>
      <c r="P147" s="175">
        <f>IF(D147="NA",2,0)</f>
        <v>0</v>
      </c>
      <c r="U147" s="175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6"/>
      <c r="C148" s="119"/>
      <c r="D148" s="118"/>
      <c r="E148" s="118"/>
      <c r="F148" s="118"/>
      <c r="G148" s="118"/>
      <c r="H148" s="118"/>
      <c r="I148" s="118"/>
      <c r="J148" s="118"/>
      <c r="K148" s="121"/>
      <c r="L148" s="90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6"/>
      <c r="C149" s="100"/>
      <c r="D149" s="90" t="e">
        <f>IF(#REF!&lt;&gt;"",1,0)</f>
        <v>#REF!</v>
      </c>
      <c r="E149" s="90" t="e">
        <f>IF(#REF!&lt;&gt;"",1,0)</f>
        <v>#REF!</v>
      </c>
      <c r="F149" s="90" t="e">
        <f>IF(#REF!&lt;&gt;"",1,0)</f>
        <v>#REF!</v>
      </c>
      <c r="G149" s="90" t="e">
        <f>IF(#REF!&lt;&gt;"",1,0)</f>
        <v>#REF!</v>
      </c>
      <c r="H149" s="90" t="e">
        <f>IF(#REF!&lt;&gt;"",1,0)</f>
        <v>#REF!</v>
      </c>
      <c r="I149" s="23" t="e">
        <f t="shared" ref="I149" si="71">SUM(D149:H149)</f>
        <v>#REF!</v>
      </c>
      <c r="K149" s="87"/>
      <c r="L149" s="90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91" customFormat="1" ht="3.6" customHeight="1" x14ac:dyDescent="0.25">
      <c r="D150" s="292"/>
      <c r="E150" s="292"/>
      <c r="F150" s="292"/>
      <c r="G150" s="292"/>
      <c r="H150" s="292"/>
      <c r="I150" s="292"/>
      <c r="J150" s="292"/>
      <c r="K150" s="293"/>
      <c r="L150" s="292"/>
      <c r="M150" s="292"/>
      <c r="N150" s="281"/>
      <c r="O150" s="280"/>
      <c r="P150" s="280"/>
      <c r="Q150" s="280"/>
      <c r="R150" s="294"/>
      <c r="S150" s="280"/>
      <c r="T150" s="280"/>
      <c r="U150" s="280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6"/>
      <c r="C152" s="297" t="s">
        <v>188</v>
      </c>
      <c r="L152" s="90"/>
      <c r="M152" s="72" t="s">
        <v>230</v>
      </c>
      <c r="N152" s="264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5"/>
      <c r="B153" s="201"/>
      <c r="C153" s="295" t="s">
        <v>251</v>
      </c>
      <c r="D153" s="89"/>
      <c r="E153" s="104"/>
      <c r="F153" s="104"/>
      <c r="G153" s="104"/>
      <c r="H153" s="104"/>
      <c r="I153" s="104"/>
      <c r="J153" s="104"/>
      <c r="L153" s="90">
        <f>IF(D153=$AG$3,Points!F27,0)</f>
        <v>0</v>
      </c>
      <c r="M153" s="72" t="e">
        <f>L153+L157</f>
        <v>#DIV/0!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8"/>
      <c r="C154" s="100"/>
      <c r="D154" s="104"/>
      <c r="E154" s="104"/>
      <c r="F154" s="104"/>
      <c r="G154" s="104"/>
      <c r="H154" s="104"/>
      <c r="I154" s="104"/>
      <c r="J154" s="104"/>
      <c r="L154" s="90"/>
      <c r="N154" s="66">
        <f>IF(D154="oui",2,0)</f>
        <v>0</v>
      </c>
      <c r="P154" s="175">
        <f>IF(D154="NA",0,0)</f>
        <v>0</v>
      </c>
      <c r="U154" s="175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7" t="e">
        <f>((M153*100)/Points!G27)</f>
        <v>#DIV/0!</v>
      </c>
      <c r="B155" s="202" t="s">
        <v>130</v>
      </c>
      <c r="C155" s="205" t="s">
        <v>232</v>
      </c>
      <c r="D155" s="104"/>
      <c r="E155" s="104"/>
      <c r="F155" s="104"/>
      <c r="G155" s="104"/>
      <c r="H155" s="104"/>
      <c r="I155" s="104"/>
      <c r="J155" s="104"/>
      <c r="L155" s="90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203"/>
      <c r="C156" s="122"/>
      <c r="D156" s="104"/>
      <c r="E156" s="104"/>
      <c r="F156" s="104"/>
      <c r="G156" s="104"/>
      <c r="H156" s="104"/>
      <c r="I156" s="104"/>
      <c r="J156" s="104"/>
      <c r="L156" s="90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6"/>
      <c r="C157" s="135" t="s">
        <v>252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7"/>
      <c r="L157" s="90" t="e">
        <f>J159*Points!F28</f>
        <v>#DIV/0!</v>
      </c>
      <c r="M157" s="66"/>
      <c r="N157" s="10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6"/>
      <c r="C158" s="205" t="s">
        <v>204</v>
      </c>
      <c r="D158" s="89"/>
      <c r="E158" s="89"/>
      <c r="F158" s="89"/>
      <c r="G158" s="89"/>
      <c r="H158" s="89"/>
      <c r="K158" s="87"/>
      <c r="L158" s="90"/>
      <c r="M158" s="66"/>
      <c r="N158" s="10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6"/>
      <c r="C159" s="205"/>
      <c r="D159" s="90">
        <f>IF(D158=$AG$3,1,0)</f>
        <v>0</v>
      </c>
      <c r="E159" s="90">
        <f t="shared" ref="E159:H159" si="73">IF(E158=$AG$3,1,0)</f>
        <v>0</v>
      </c>
      <c r="F159" s="90">
        <f t="shared" si="73"/>
        <v>0</v>
      </c>
      <c r="G159" s="90">
        <f t="shared" si="73"/>
        <v>0</v>
      </c>
      <c r="H159" s="90">
        <f t="shared" si="73"/>
        <v>0</v>
      </c>
      <c r="I159" s="208">
        <f>SUM(D159:H159)</f>
        <v>0</v>
      </c>
      <c r="J159" s="208" t="e">
        <f>(I159+I163+I167)/(I160+I164+I168)</f>
        <v>#DIV/0!</v>
      </c>
      <c r="K159" s="105"/>
      <c r="L159" s="90"/>
      <c r="M159" s="66"/>
      <c r="N159" s="10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6"/>
      <c r="C160" s="205"/>
      <c r="D160" s="90">
        <f>IF(D158&lt;&gt;"",1,0)</f>
        <v>0</v>
      </c>
      <c r="E160" s="90">
        <f t="shared" ref="E160:H160" si="74">IF(E158&lt;&gt;"",1,0)</f>
        <v>0</v>
      </c>
      <c r="F160" s="90">
        <f t="shared" si="74"/>
        <v>0</v>
      </c>
      <c r="G160" s="90">
        <f t="shared" si="74"/>
        <v>0</v>
      </c>
      <c r="H160" s="90">
        <f t="shared" si="74"/>
        <v>0</v>
      </c>
      <c r="I160" s="208">
        <f>SUM(D160:H160)</f>
        <v>0</v>
      </c>
      <c r="J160" s="208"/>
      <c r="K160" s="87"/>
      <c r="L160" s="90"/>
      <c r="M160" s="66"/>
      <c r="N160" s="10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6"/>
      <c r="C161" s="205" t="s">
        <v>205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8"/>
      <c r="J161" s="208"/>
      <c r="K161" s="87"/>
      <c r="L161" s="90"/>
      <c r="M161" s="66"/>
      <c r="N161" s="10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6"/>
      <c r="C162" s="205" t="s">
        <v>206</v>
      </c>
      <c r="D162" s="89"/>
      <c r="E162" s="89"/>
      <c r="F162" s="89"/>
      <c r="G162" s="89"/>
      <c r="H162" s="89"/>
      <c r="I162" s="208"/>
      <c r="J162" s="208"/>
      <c r="K162" s="87"/>
      <c r="L162" s="90"/>
      <c r="M162" s="66"/>
      <c r="N162" s="10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6"/>
      <c r="C163" s="100"/>
      <c r="D163" s="90">
        <f>IF(D162=$AG$3,1,0)</f>
        <v>0</v>
      </c>
      <c r="E163" s="90">
        <f t="shared" ref="E163:H163" si="75">IF(E162=$AG$3,1,0)</f>
        <v>0</v>
      </c>
      <c r="F163" s="90">
        <f t="shared" si="75"/>
        <v>0</v>
      </c>
      <c r="G163" s="90">
        <f t="shared" si="75"/>
        <v>0</v>
      </c>
      <c r="H163" s="90">
        <f t="shared" si="75"/>
        <v>0</v>
      </c>
      <c r="I163" s="208">
        <f t="shared" ref="I163:I164" si="76">SUM(D163:H163)</f>
        <v>0</v>
      </c>
      <c r="J163" s="208"/>
      <c r="K163" s="87"/>
      <c r="L163" s="90"/>
      <c r="M163" s="66"/>
      <c r="N163" s="10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6"/>
      <c r="C164" s="100"/>
      <c r="D164" s="90">
        <f>IF(D162&lt;&gt;"",1,0)</f>
        <v>0</v>
      </c>
      <c r="E164" s="90">
        <f t="shared" ref="E164:H164" si="77">IF(E162&lt;&gt;"",1,0)</f>
        <v>0</v>
      </c>
      <c r="F164" s="90">
        <f t="shared" si="77"/>
        <v>0</v>
      </c>
      <c r="G164" s="90">
        <f t="shared" si="77"/>
        <v>0</v>
      </c>
      <c r="H164" s="90">
        <f t="shared" si="77"/>
        <v>0</v>
      </c>
      <c r="I164" s="208">
        <f t="shared" si="76"/>
        <v>0</v>
      </c>
      <c r="J164" s="208"/>
      <c r="K164" s="87"/>
      <c r="L164" s="90"/>
      <c r="M164" s="66"/>
      <c r="N164" s="10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6"/>
      <c r="C165" s="204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8"/>
      <c r="J165" s="208"/>
      <c r="K165" s="87"/>
      <c r="L165" s="90"/>
      <c r="M165" s="66"/>
      <c r="N165" s="10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6"/>
      <c r="C166" s="204"/>
      <c r="D166" s="89"/>
      <c r="E166" s="89"/>
      <c r="F166" s="89"/>
      <c r="G166" s="89"/>
      <c r="H166" s="89"/>
      <c r="I166" s="208"/>
      <c r="J166" s="208"/>
      <c r="K166" s="87"/>
      <c r="L166" s="90"/>
      <c r="M166" s="66"/>
      <c r="N166" s="10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6"/>
      <c r="C167" s="206"/>
      <c r="D167" s="90">
        <f>IF(D166=$AG$3,1,0)</f>
        <v>0</v>
      </c>
      <c r="E167" s="90">
        <f t="shared" ref="E167:H167" si="78">IF(E166=$AG$3,1,0)</f>
        <v>0</v>
      </c>
      <c r="F167" s="90">
        <f t="shared" si="78"/>
        <v>0</v>
      </c>
      <c r="G167" s="90">
        <f t="shared" si="78"/>
        <v>0</v>
      </c>
      <c r="H167" s="90">
        <f t="shared" si="78"/>
        <v>0</v>
      </c>
      <c r="I167" s="208">
        <f t="shared" ref="I167:I168" si="79">SUM(D167:H167)</f>
        <v>0</v>
      </c>
      <c r="J167" s="208"/>
      <c r="K167" s="87"/>
      <c r="L167" s="90"/>
      <c r="M167" s="66"/>
      <c r="N167" s="10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6"/>
      <c r="C168" s="100"/>
      <c r="D168" s="90">
        <f>IF(D166&lt;&gt;"",1,0)</f>
        <v>0</v>
      </c>
      <c r="E168" s="90">
        <f t="shared" ref="E168:H168" si="80">IF(E166&lt;&gt;"",1,0)</f>
        <v>0</v>
      </c>
      <c r="F168" s="90">
        <f t="shared" si="80"/>
        <v>0</v>
      </c>
      <c r="G168" s="90">
        <f t="shared" si="80"/>
        <v>0</v>
      </c>
      <c r="H168" s="90">
        <f t="shared" si="80"/>
        <v>0</v>
      </c>
      <c r="I168" s="208">
        <f t="shared" si="79"/>
        <v>0</v>
      </c>
      <c r="J168" s="208"/>
      <c r="K168" s="87"/>
      <c r="L168" s="90"/>
      <c r="M168" s="66"/>
      <c r="N168" s="10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6"/>
      <c r="C169" s="126"/>
      <c r="K169" s="91"/>
      <c r="L169" s="90"/>
      <c r="M169" s="66"/>
      <c r="N169" s="10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91" customFormat="1" x14ac:dyDescent="0.25">
      <c r="D170" s="292"/>
      <c r="E170" s="292"/>
      <c r="F170" s="292"/>
      <c r="G170" s="292"/>
      <c r="H170" s="292"/>
      <c r="I170" s="292"/>
      <c r="J170" s="292"/>
      <c r="K170" s="293"/>
      <c r="L170" s="292"/>
      <c r="M170" s="292"/>
      <c r="N170" s="281"/>
      <c r="O170" s="280"/>
      <c r="P170" s="280"/>
      <c r="Q170" s="280"/>
      <c r="R170" s="294"/>
      <c r="S170" s="280"/>
      <c r="T170" s="280"/>
      <c r="U170" s="280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6" t="s">
        <v>121</v>
      </c>
      <c r="C172" s="297" t="s">
        <v>188</v>
      </c>
      <c r="E172" s="180"/>
      <c r="L172" s="90"/>
      <c r="M172" s="72" t="s">
        <v>231</v>
      </c>
      <c r="N172" s="264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7"/>
      <c r="B173" s="201"/>
      <c r="C173" s="298" t="s">
        <v>253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7"/>
      <c r="L173" s="90" t="e">
        <f>J175*Points!F30</f>
        <v>#DIV/0!</v>
      </c>
      <c r="M173" s="263"/>
      <c r="N173" s="66">
        <f>IF(D173="oui",1,0)</f>
        <v>0</v>
      </c>
      <c r="P173" s="175">
        <f>IF(D173="NA",1,0)</f>
        <v>0</v>
      </c>
      <c r="U173" s="175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7" t="e">
        <f>((M174*100)/Points!G30)</f>
        <v>#DIV/0!</v>
      </c>
      <c r="B174" s="202" t="s">
        <v>130</v>
      </c>
      <c r="C174" s="124"/>
      <c r="D174" s="89"/>
      <c r="E174" s="89"/>
      <c r="F174" s="89"/>
      <c r="G174" s="89"/>
      <c r="H174" s="89"/>
      <c r="K174" s="87"/>
      <c r="L174" s="90"/>
      <c r="M174" s="72" t="e">
        <f>L173</f>
        <v>#DIV/0!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8"/>
      <c r="C175" s="100"/>
      <c r="D175" s="90">
        <f>IF(D174=$AG$3,1,0)</f>
        <v>0</v>
      </c>
      <c r="E175" s="90">
        <f t="shared" ref="E175:H175" si="82">IF(E174=$AG$3,1,0)</f>
        <v>0</v>
      </c>
      <c r="F175" s="90">
        <f t="shared" si="82"/>
        <v>0</v>
      </c>
      <c r="G175" s="90">
        <f t="shared" si="82"/>
        <v>0</v>
      </c>
      <c r="H175" s="90">
        <f t="shared" si="82"/>
        <v>0</v>
      </c>
      <c r="I175" s="23">
        <f>SUM(D175:H175)</f>
        <v>0</v>
      </c>
      <c r="J175" s="23" t="e">
        <f>(I175+I179+I183)/(I176+I180+I184)</f>
        <v>#DIV/0!</v>
      </c>
      <c r="K175" s="105"/>
      <c r="L175" s="90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8"/>
      <c r="C176" s="100"/>
      <c r="D176" s="90">
        <f>IF(D174&lt;&gt;"",1,0)</f>
        <v>0</v>
      </c>
      <c r="E176" s="90">
        <f t="shared" ref="E176:H176" si="83">IF(E174&lt;&gt;"",1,0)</f>
        <v>0</v>
      </c>
      <c r="F176" s="90">
        <f t="shared" si="83"/>
        <v>0</v>
      </c>
      <c r="G176" s="90">
        <f t="shared" si="83"/>
        <v>0</v>
      </c>
      <c r="H176" s="90">
        <f t="shared" si="83"/>
        <v>0</v>
      </c>
      <c r="I176" s="23">
        <f>SUM(D176:H176)</f>
        <v>0</v>
      </c>
      <c r="K176" s="87"/>
      <c r="L176" s="90"/>
      <c r="N176" s="67"/>
      <c r="O176" s="143"/>
      <c r="P176" s="143"/>
      <c r="Q176" s="143"/>
      <c r="R176" s="143"/>
      <c r="S176" s="143"/>
      <c r="T176" s="143"/>
      <c r="U176" s="143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8"/>
      <c r="C177" s="124"/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7"/>
      <c r="L177" s="90"/>
      <c r="N177" s="67"/>
      <c r="O177" s="143"/>
      <c r="P177" s="143"/>
      <c r="Q177" s="143"/>
      <c r="R177" s="143"/>
      <c r="S177" s="143"/>
      <c r="T177" s="143"/>
      <c r="U177" s="143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8"/>
      <c r="C178" s="124"/>
      <c r="D178" s="89"/>
      <c r="E178" s="89"/>
      <c r="F178" s="89"/>
      <c r="G178" s="89"/>
      <c r="H178" s="89"/>
      <c r="K178" s="87"/>
      <c r="L178" s="90"/>
      <c r="N178" s="67"/>
      <c r="O178" s="143"/>
      <c r="P178" s="143"/>
      <c r="Q178" s="143"/>
      <c r="R178" s="143"/>
      <c r="S178" s="143"/>
      <c r="T178" s="143"/>
      <c r="U178" s="143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8"/>
      <c r="C179" s="100"/>
      <c r="D179" s="90">
        <f>IF(D178=$AG$3,1,0)</f>
        <v>0</v>
      </c>
      <c r="E179" s="90">
        <f t="shared" ref="E179:H179" si="84">IF(E178=$AG$3,1,0)</f>
        <v>0</v>
      </c>
      <c r="F179" s="90">
        <f t="shared" si="84"/>
        <v>0</v>
      </c>
      <c r="G179" s="90">
        <f t="shared" si="84"/>
        <v>0</v>
      </c>
      <c r="H179" s="90">
        <f t="shared" si="84"/>
        <v>0</v>
      </c>
      <c r="I179" s="23">
        <f t="shared" ref="I179:I180" si="85">SUM(D179:H179)</f>
        <v>0</v>
      </c>
      <c r="K179" s="87"/>
      <c r="L179" s="90"/>
      <c r="N179" s="67"/>
      <c r="O179" s="143"/>
      <c r="P179" s="143"/>
      <c r="Q179" s="143"/>
      <c r="R179" s="143"/>
      <c r="S179" s="143"/>
      <c r="T179" s="143"/>
      <c r="U179" s="143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8"/>
      <c r="C180" s="100"/>
      <c r="D180" s="90">
        <f>IF(D178&lt;&gt;"",1,0)</f>
        <v>0</v>
      </c>
      <c r="E180" s="90">
        <f t="shared" ref="E180:H180" si="86">IF(E178&lt;&gt;"",1,0)</f>
        <v>0</v>
      </c>
      <c r="F180" s="90">
        <f t="shared" si="86"/>
        <v>0</v>
      </c>
      <c r="G180" s="90">
        <f t="shared" si="86"/>
        <v>0</v>
      </c>
      <c r="H180" s="90">
        <f t="shared" si="86"/>
        <v>0</v>
      </c>
      <c r="I180" s="23">
        <f t="shared" si="85"/>
        <v>0</v>
      </c>
      <c r="K180" s="87"/>
      <c r="L180" s="90"/>
      <c r="N180" s="67"/>
      <c r="O180" s="143"/>
      <c r="P180" s="143"/>
      <c r="Q180" s="143"/>
      <c r="R180" s="143"/>
      <c r="S180" s="143"/>
      <c r="T180" s="143"/>
      <c r="U180" s="143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8"/>
      <c r="C181" s="124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7"/>
      <c r="L181" s="90"/>
      <c r="N181" s="67"/>
      <c r="O181" s="143"/>
      <c r="P181" s="143"/>
      <c r="Q181" s="143"/>
      <c r="R181" s="143"/>
      <c r="S181" s="143"/>
      <c r="T181" s="143"/>
      <c r="U181" s="143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8"/>
      <c r="C182" s="124"/>
      <c r="D182" s="89"/>
      <c r="E182" s="89"/>
      <c r="F182" s="89"/>
      <c r="G182" s="89"/>
      <c r="H182" s="89"/>
      <c r="K182" s="87"/>
      <c r="L182" s="90"/>
      <c r="N182" s="67"/>
      <c r="O182" s="143"/>
      <c r="P182" s="143"/>
      <c r="Q182" s="143"/>
      <c r="R182" s="143"/>
      <c r="S182" s="143"/>
      <c r="T182" s="143"/>
      <c r="U182" s="143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8"/>
      <c r="C183" s="100"/>
      <c r="D183" s="90">
        <f>IF(D182=$AG$3,1,0)</f>
        <v>0</v>
      </c>
      <c r="E183" s="90">
        <f t="shared" ref="E183:H183" si="87">IF(E182=$AG$3,1,0)</f>
        <v>0</v>
      </c>
      <c r="F183" s="90">
        <f t="shared" si="87"/>
        <v>0</v>
      </c>
      <c r="G183" s="90">
        <f t="shared" si="87"/>
        <v>0</v>
      </c>
      <c r="H183" s="90">
        <f t="shared" si="87"/>
        <v>0</v>
      </c>
      <c r="I183" s="23">
        <f t="shared" ref="I183:I184" si="88">SUM(D183:H183)</f>
        <v>0</v>
      </c>
      <c r="K183" s="87"/>
      <c r="L183" s="90"/>
      <c r="N183" s="67"/>
      <c r="O183" s="143"/>
      <c r="P183" s="143"/>
      <c r="Q183" s="143"/>
      <c r="R183" s="143"/>
      <c r="S183" s="143"/>
      <c r="T183" s="143"/>
      <c r="U183" s="143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8"/>
      <c r="C184" s="100"/>
      <c r="D184" s="90">
        <f>IF(D182&lt;&gt;"",1,0)</f>
        <v>0</v>
      </c>
      <c r="E184" s="90">
        <f t="shared" ref="E184:H184" si="89">IF(E182&lt;&gt;"",1,0)</f>
        <v>0</v>
      </c>
      <c r="F184" s="90">
        <f t="shared" si="89"/>
        <v>0</v>
      </c>
      <c r="G184" s="90">
        <f t="shared" si="89"/>
        <v>0</v>
      </c>
      <c r="H184" s="90">
        <f t="shared" si="89"/>
        <v>0</v>
      </c>
      <c r="I184" s="23">
        <f t="shared" si="88"/>
        <v>0</v>
      </c>
      <c r="K184" s="87"/>
      <c r="L184" s="90"/>
      <c r="N184" s="67"/>
      <c r="O184" s="143"/>
      <c r="P184" s="143"/>
      <c r="Q184" s="143"/>
      <c r="R184" s="143"/>
      <c r="S184" s="143"/>
      <c r="T184" s="143"/>
      <c r="U184" s="143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203"/>
      <c r="C185" s="124"/>
      <c r="L185" s="90"/>
      <c r="N185" s="67"/>
      <c r="O185" s="143"/>
      <c r="P185" s="143"/>
      <c r="Q185" s="143"/>
      <c r="R185" s="143"/>
      <c r="S185" s="143"/>
      <c r="T185" s="143"/>
      <c r="U185" s="143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3"/>
      <c r="C186" s="94"/>
      <c r="D186" s="95"/>
      <c r="E186" s="95"/>
      <c r="F186" s="95"/>
      <c r="G186" s="95"/>
      <c r="H186" s="95"/>
      <c r="I186" s="95"/>
      <c r="J186" s="95"/>
      <c r="K186" s="96"/>
      <c r="L186" s="95"/>
      <c r="M186" s="97"/>
      <c r="N186" s="67"/>
      <c r="O186" s="143"/>
      <c r="P186" s="143"/>
      <c r="Q186" s="143"/>
      <c r="R186" s="143"/>
      <c r="S186" s="143"/>
      <c r="T186" s="143"/>
      <c r="U186" s="143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3"/>
      <c r="P187" s="143"/>
      <c r="Q187" s="143"/>
      <c r="R187" s="143"/>
      <c r="S187" s="143"/>
      <c r="T187" s="143"/>
      <c r="U187" s="143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3" t="e">
        <f>M8+M37+M46+M59+M63+M70+M78+M115+M136+M153+M174</f>
        <v>#DIV/0!</v>
      </c>
    </row>
    <row r="221" spans="4:45" s="143" customFormat="1" x14ac:dyDescent="0.25">
      <c r="D221" s="178"/>
      <c r="E221" s="178"/>
      <c r="F221" s="178"/>
      <c r="G221" s="178"/>
      <c r="H221" s="178"/>
      <c r="I221" s="178"/>
      <c r="J221" s="178"/>
      <c r="K221" s="179"/>
      <c r="L221" s="178"/>
      <c r="N221" s="174"/>
      <c r="O221" s="175"/>
      <c r="P221" s="175"/>
      <c r="Q221" s="175"/>
      <c r="R221" s="176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</row>
    <row r="222" spans="4:45" s="143" customFormat="1" x14ac:dyDescent="0.25">
      <c r="D222" s="178"/>
      <c r="E222" s="178"/>
      <c r="F222" s="178"/>
      <c r="G222" s="178"/>
      <c r="H222" s="178"/>
      <c r="I222" s="178"/>
      <c r="J222" s="178"/>
      <c r="K222" s="179"/>
      <c r="L222" s="178"/>
      <c r="N222" s="174"/>
      <c r="O222" s="175"/>
      <c r="P222" s="175"/>
      <c r="Q222" s="175"/>
      <c r="R222" s="176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</row>
    <row r="223" spans="4:45" s="143" customFormat="1" x14ac:dyDescent="0.25">
      <c r="D223" s="178"/>
      <c r="E223" s="178"/>
      <c r="F223" s="178"/>
      <c r="G223" s="178"/>
      <c r="H223" s="178"/>
      <c r="I223" s="178"/>
      <c r="J223" s="178"/>
      <c r="K223" s="179"/>
      <c r="L223" s="178"/>
      <c r="N223" s="174"/>
      <c r="O223" s="175"/>
      <c r="P223" s="175"/>
      <c r="Q223" s="175"/>
      <c r="R223" s="176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</row>
    <row r="224" spans="4:45" s="143" customFormat="1" x14ac:dyDescent="0.25">
      <c r="D224" s="178"/>
      <c r="E224" s="178"/>
      <c r="F224" s="178"/>
      <c r="G224" s="178"/>
      <c r="H224" s="178"/>
      <c r="I224" s="178"/>
      <c r="J224" s="178"/>
      <c r="K224" s="179"/>
      <c r="L224" s="178"/>
      <c r="N224" s="174"/>
      <c r="O224" s="175"/>
      <c r="P224" s="175"/>
      <c r="Q224" s="175"/>
      <c r="R224" s="176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</row>
    <row r="225" spans="4:45" s="143" customFormat="1" x14ac:dyDescent="0.25">
      <c r="D225" s="178"/>
      <c r="E225" s="178"/>
      <c r="F225" s="178"/>
      <c r="G225" s="178"/>
      <c r="H225" s="178"/>
      <c r="I225" s="178"/>
      <c r="J225" s="178"/>
      <c r="K225" s="179"/>
      <c r="L225" s="178"/>
      <c r="N225" s="174"/>
      <c r="O225" s="175"/>
      <c r="P225" s="175"/>
      <c r="Q225" s="175"/>
      <c r="R225" s="176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</row>
    <row r="226" spans="4:45" s="143" customFormat="1" x14ac:dyDescent="0.25">
      <c r="D226" s="178"/>
      <c r="E226" s="178"/>
      <c r="F226" s="178"/>
      <c r="G226" s="178"/>
      <c r="H226" s="178"/>
      <c r="I226" s="178"/>
      <c r="J226" s="178"/>
      <c r="K226" s="179"/>
      <c r="L226" s="178"/>
      <c r="N226" s="174"/>
      <c r="O226" s="175"/>
      <c r="P226" s="175"/>
      <c r="Q226" s="175"/>
      <c r="R226" s="176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</row>
    <row r="227" spans="4:45" s="143" customFormat="1" x14ac:dyDescent="0.25">
      <c r="D227" s="178"/>
      <c r="E227" s="178"/>
      <c r="F227" s="178"/>
      <c r="G227" s="178"/>
      <c r="H227" s="178"/>
      <c r="I227" s="178"/>
      <c r="J227" s="178"/>
      <c r="K227" s="179"/>
      <c r="L227" s="178"/>
      <c r="N227" s="174"/>
      <c r="O227" s="175"/>
      <c r="P227" s="175"/>
      <c r="Q227" s="175"/>
      <c r="R227" s="176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</row>
    <row r="228" spans="4:45" s="143" customFormat="1" x14ac:dyDescent="0.25">
      <c r="D228" s="178"/>
      <c r="E228" s="178"/>
      <c r="F228" s="178"/>
      <c r="G228" s="178"/>
      <c r="H228" s="178"/>
      <c r="I228" s="178"/>
      <c r="J228" s="178"/>
      <c r="K228" s="179"/>
      <c r="L228" s="178"/>
      <c r="N228" s="174"/>
      <c r="O228" s="175"/>
      <c r="P228" s="175"/>
      <c r="Q228" s="175"/>
      <c r="R228" s="176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</row>
    <row r="229" spans="4:45" s="143" customFormat="1" x14ac:dyDescent="0.25">
      <c r="D229" s="178"/>
      <c r="E229" s="178"/>
      <c r="F229" s="178"/>
      <c r="G229" s="178"/>
      <c r="H229" s="178"/>
      <c r="I229" s="178"/>
      <c r="J229" s="178"/>
      <c r="K229" s="179"/>
      <c r="L229" s="178"/>
      <c r="N229" s="174"/>
      <c r="O229" s="175"/>
      <c r="P229" s="175"/>
      <c r="Q229" s="175"/>
      <c r="R229" s="176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</row>
    <row r="230" spans="4:45" s="143" customFormat="1" x14ac:dyDescent="0.25">
      <c r="D230" s="178"/>
      <c r="E230" s="178"/>
      <c r="F230" s="178"/>
      <c r="G230" s="178"/>
      <c r="H230" s="178"/>
      <c r="I230" s="178"/>
      <c r="J230" s="178"/>
      <c r="K230" s="179"/>
      <c r="L230" s="178"/>
      <c r="N230" s="174"/>
      <c r="O230" s="175"/>
      <c r="P230" s="175"/>
      <c r="Q230" s="175"/>
      <c r="R230" s="176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</row>
    <row r="231" spans="4:45" s="143" customFormat="1" x14ac:dyDescent="0.25">
      <c r="D231" s="178"/>
      <c r="E231" s="178"/>
      <c r="F231" s="178"/>
      <c r="G231" s="178"/>
      <c r="H231" s="178"/>
      <c r="I231" s="178"/>
      <c r="J231" s="178"/>
      <c r="K231" s="179"/>
      <c r="L231" s="178"/>
      <c r="N231" s="174"/>
      <c r="O231" s="175"/>
      <c r="P231" s="175"/>
      <c r="Q231" s="175"/>
      <c r="R231" s="176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</row>
    <row r="232" spans="4:45" s="143" customFormat="1" x14ac:dyDescent="0.25">
      <c r="D232" s="178"/>
      <c r="E232" s="178"/>
      <c r="F232" s="178"/>
      <c r="G232" s="178"/>
      <c r="H232" s="178"/>
      <c r="I232" s="178"/>
      <c r="J232" s="178"/>
      <c r="K232" s="179"/>
      <c r="L232" s="178"/>
      <c r="N232" s="174"/>
      <c r="O232" s="175"/>
      <c r="P232" s="175"/>
      <c r="Q232" s="175"/>
      <c r="R232" s="176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</row>
    <row r="233" spans="4:45" s="143" customFormat="1" x14ac:dyDescent="0.25">
      <c r="D233" s="178"/>
      <c r="E233" s="178"/>
      <c r="F233" s="178"/>
      <c r="G233" s="178"/>
      <c r="H233" s="178"/>
      <c r="I233" s="178"/>
      <c r="J233" s="178"/>
      <c r="K233" s="179"/>
      <c r="L233" s="178"/>
      <c r="N233" s="174"/>
      <c r="O233" s="175"/>
      <c r="P233" s="175"/>
      <c r="Q233" s="175"/>
      <c r="R233" s="176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</row>
    <row r="234" spans="4:45" s="143" customFormat="1" x14ac:dyDescent="0.25">
      <c r="D234" s="178"/>
      <c r="E234" s="178"/>
      <c r="F234" s="178"/>
      <c r="G234" s="178"/>
      <c r="H234" s="178"/>
      <c r="I234" s="178"/>
      <c r="J234" s="178"/>
      <c r="K234" s="179"/>
      <c r="L234" s="178"/>
      <c r="N234" s="174"/>
      <c r="O234" s="175"/>
      <c r="P234" s="175"/>
      <c r="Q234" s="175"/>
      <c r="R234" s="176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</row>
    <row r="235" spans="4:45" s="143" customFormat="1" x14ac:dyDescent="0.25">
      <c r="D235" s="178"/>
      <c r="E235" s="178"/>
      <c r="F235" s="178"/>
      <c r="G235" s="178"/>
      <c r="H235" s="178"/>
      <c r="I235" s="178"/>
      <c r="J235" s="178"/>
      <c r="K235" s="179"/>
      <c r="L235" s="178"/>
      <c r="N235" s="174"/>
      <c r="O235" s="175"/>
      <c r="P235" s="175"/>
      <c r="Q235" s="175"/>
      <c r="R235" s="176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</row>
    <row r="236" spans="4:45" s="143" customFormat="1" x14ac:dyDescent="0.25">
      <c r="D236" s="178"/>
      <c r="E236" s="178"/>
      <c r="F236" s="178"/>
      <c r="G236" s="178"/>
      <c r="H236" s="178"/>
      <c r="I236" s="178"/>
      <c r="J236" s="178"/>
      <c r="K236" s="179"/>
      <c r="L236" s="178"/>
      <c r="N236" s="174"/>
      <c r="O236" s="175"/>
      <c r="P236" s="175"/>
      <c r="Q236" s="175"/>
      <c r="R236" s="176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</row>
    <row r="237" spans="4:45" s="143" customFormat="1" x14ac:dyDescent="0.25">
      <c r="D237" s="178"/>
      <c r="E237" s="178"/>
      <c r="F237" s="178"/>
      <c r="G237" s="178"/>
      <c r="H237" s="178"/>
      <c r="I237" s="178"/>
      <c r="J237" s="178"/>
      <c r="K237" s="179"/>
      <c r="L237" s="178"/>
      <c r="N237" s="174"/>
      <c r="O237" s="175"/>
      <c r="P237" s="175"/>
      <c r="Q237" s="175"/>
      <c r="R237" s="176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</row>
    <row r="238" spans="4:45" s="143" customFormat="1" x14ac:dyDescent="0.25">
      <c r="D238" s="178"/>
      <c r="E238" s="178"/>
      <c r="F238" s="178"/>
      <c r="G238" s="178"/>
      <c r="H238" s="178"/>
      <c r="I238" s="178"/>
      <c r="J238" s="178"/>
      <c r="K238" s="179"/>
      <c r="L238" s="178"/>
      <c r="N238" s="174"/>
      <c r="O238" s="175"/>
      <c r="P238" s="175"/>
      <c r="Q238" s="175"/>
      <c r="R238" s="176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</row>
    <row r="239" spans="4:45" s="143" customFormat="1" x14ac:dyDescent="0.25">
      <c r="D239" s="178"/>
      <c r="E239" s="178"/>
      <c r="F239" s="178"/>
      <c r="G239" s="178"/>
      <c r="H239" s="178"/>
      <c r="I239" s="178"/>
      <c r="J239" s="178"/>
      <c r="K239" s="179"/>
      <c r="L239" s="178"/>
      <c r="N239" s="174"/>
      <c r="O239" s="175"/>
      <c r="P239" s="175"/>
      <c r="Q239" s="175"/>
      <c r="R239" s="176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</row>
    <row r="240" spans="4:45" s="143" customFormat="1" x14ac:dyDescent="0.25">
      <c r="D240" s="178"/>
      <c r="E240" s="178"/>
      <c r="F240" s="178"/>
      <c r="G240" s="178"/>
      <c r="H240" s="178"/>
      <c r="I240" s="178"/>
      <c r="J240" s="178"/>
      <c r="K240" s="179"/>
      <c r="L240" s="178"/>
      <c r="N240" s="174"/>
      <c r="O240" s="175"/>
      <c r="P240" s="175"/>
      <c r="Q240" s="175"/>
      <c r="R240" s="176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</row>
    <row r="241" spans="4:45" s="143" customFormat="1" x14ac:dyDescent="0.25">
      <c r="D241" s="178"/>
      <c r="E241" s="178"/>
      <c r="F241" s="178"/>
      <c r="G241" s="178"/>
      <c r="H241" s="178"/>
      <c r="I241" s="178"/>
      <c r="J241" s="178"/>
      <c r="K241" s="179"/>
      <c r="L241" s="178"/>
      <c r="N241" s="174"/>
      <c r="O241" s="175"/>
      <c r="P241" s="175"/>
      <c r="Q241" s="175"/>
      <c r="R241" s="176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</row>
    <row r="242" spans="4:45" s="143" customFormat="1" x14ac:dyDescent="0.25">
      <c r="D242" s="178"/>
      <c r="E242" s="178"/>
      <c r="F242" s="178"/>
      <c r="G242" s="178"/>
      <c r="H242" s="178"/>
      <c r="I242" s="178"/>
      <c r="J242" s="178"/>
      <c r="K242" s="179"/>
      <c r="L242" s="178"/>
      <c r="N242" s="174"/>
      <c r="O242" s="175"/>
      <c r="P242" s="175"/>
      <c r="Q242" s="175"/>
      <c r="R242" s="176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</row>
    <row r="243" spans="4:45" s="143" customFormat="1" x14ac:dyDescent="0.25">
      <c r="D243" s="178"/>
      <c r="E243" s="178"/>
      <c r="F243" s="178"/>
      <c r="G243" s="178"/>
      <c r="H243" s="178"/>
      <c r="I243" s="178"/>
      <c r="J243" s="178"/>
      <c r="K243" s="179"/>
      <c r="L243" s="178"/>
      <c r="N243" s="174"/>
      <c r="O243" s="175"/>
      <c r="P243" s="175"/>
      <c r="Q243" s="175"/>
      <c r="R243" s="176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</row>
    <row r="244" spans="4:45" s="143" customFormat="1" x14ac:dyDescent="0.25">
      <c r="D244" s="178"/>
      <c r="E244" s="178"/>
      <c r="F244" s="178"/>
      <c r="G244" s="178"/>
      <c r="H244" s="178"/>
      <c r="I244" s="178"/>
      <c r="J244" s="178"/>
      <c r="K244" s="179"/>
      <c r="L244" s="178"/>
      <c r="N244" s="174"/>
      <c r="O244" s="175"/>
      <c r="P244" s="175"/>
      <c r="Q244" s="175"/>
      <c r="R244" s="176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</row>
    <row r="245" spans="4:45" s="143" customFormat="1" x14ac:dyDescent="0.25">
      <c r="D245" s="178"/>
      <c r="E245" s="178"/>
      <c r="F245" s="178"/>
      <c r="G245" s="178"/>
      <c r="H245" s="178"/>
      <c r="I245" s="178"/>
      <c r="J245" s="178"/>
      <c r="K245" s="179"/>
      <c r="L245" s="178"/>
      <c r="N245" s="174"/>
      <c r="O245" s="175"/>
      <c r="P245" s="175"/>
      <c r="Q245" s="175"/>
      <c r="R245" s="176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</row>
    <row r="246" spans="4:45" s="143" customFormat="1" x14ac:dyDescent="0.25">
      <c r="D246" s="178"/>
      <c r="E246" s="178"/>
      <c r="F246" s="178"/>
      <c r="G246" s="178"/>
      <c r="H246" s="178"/>
      <c r="I246" s="178"/>
      <c r="J246" s="178"/>
      <c r="K246" s="179"/>
      <c r="L246" s="178"/>
      <c r="N246" s="174"/>
      <c r="O246" s="175"/>
      <c r="P246" s="175"/>
      <c r="Q246" s="175"/>
      <c r="R246" s="176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</row>
    <row r="247" spans="4:45" s="143" customFormat="1" x14ac:dyDescent="0.25">
      <c r="D247" s="178"/>
      <c r="E247" s="178"/>
      <c r="F247" s="178"/>
      <c r="G247" s="178"/>
      <c r="H247" s="178"/>
      <c r="I247" s="178"/>
      <c r="J247" s="178"/>
      <c r="K247" s="179"/>
      <c r="L247" s="178"/>
      <c r="N247" s="174"/>
      <c r="O247" s="175"/>
      <c r="P247" s="175"/>
      <c r="Q247" s="175"/>
      <c r="R247" s="176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</row>
    <row r="248" spans="4:45" s="143" customFormat="1" x14ac:dyDescent="0.25">
      <c r="D248" s="178"/>
      <c r="E248" s="178"/>
      <c r="F248" s="178"/>
      <c r="G248" s="178"/>
      <c r="H248" s="178"/>
      <c r="I248" s="178"/>
      <c r="J248" s="178"/>
      <c r="K248" s="179"/>
      <c r="L248" s="178"/>
      <c r="N248" s="174"/>
      <c r="O248" s="175"/>
      <c r="P248" s="175"/>
      <c r="Q248" s="175"/>
      <c r="R248" s="176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</row>
    <row r="249" spans="4:45" s="143" customFormat="1" x14ac:dyDescent="0.25">
      <c r="D249" s="178"/>
      <c r="E249" s="178"/>
      <c r="F249" s="178"/>
      <c r="G249" s="178"/>
      <c r="H249" s="178"/>
      <c r="I249" s="178"/>
      <c r="J249" s="178"/>
      <c r="K249" s="179"/>
      <c r="L249" s="178"/>
      <c r="N249" s="174"/>
      <c r="O249" s="175"/>
      <c r="P249" s="175"/>
      <c r="Q249" s="175"/>
      <c r="R249" s="176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</row>
    <row r="250" spans="4:45" s="143" customFormat="1" x14ac:dyDescent="0.25">
      <c r="D250" s="178"/>
      <c r="E250" s="178"/>
      <c r="F250" s="178"/>
      <c r="G250" s="178"/>
      <c r="H250" s="178"/>
      <c r="I250" s="178"/>
      <c r="J250" s="178"/>
      <c r="K250" s="179"/>
      <c r="L250" s="178"/>
      <c r="N250" s="174"/>
      <c r="O250" s="175"/>
      <c r="P250" s="175"/>
      <c r="Q250" s="175"/>
      <c r="R250" s="176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</row>
    <row r="251" spans="4:45" s="143" customFormat="1" x14ac:dyDescent="0.25">
      <c r="D251" s="178"/>
      <c r="E251" s="178"/>
      <c r="F251" s="178"/>
      <c r="G251" s="178"/>
      <c r="H251" s="178"/>
      <c r="I251" s="178"/>
      <c r="J251" s="178"/>
      <c r="K251" s="179"/>
      <c r="L251" s="178"/>
      <c r="N251" s="174"/>
      <c r="O251" s="175"/>
      <c r="P251" s="175"/>
      <c r="Q251" s="175"/>
      <c r="R251" s="176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</row>
    <row r="252" spans="4:45" s="143" customFormat="1" x14ac:dyDescent="0.25">
      <c r="D252" s="178"/>
      <c r="E252" s="178"/>
      <c r="F252" s="178"/>
      <c r="G252" s="178"/>
      <c r="H252" s="178"/>
      <c r="I252" s="178"/>
      <c r="J252" s="178"/>
      <c r="K252" s="179"/>
      <c r="L252" s="178"/>
      <c r="N252" s="174"/>
      <c r="O252" s="175"/>
      <c r="P252" s="175"/>
      <c r="Q252" s="175"/>
      <c r="R252" s="176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</row>
    <row r="253" spans="4:45" s="143" customFormat="1" x14ac:dyDescent="0.25">
      <c r="D253" s="178"/>
      <c r="E253" s="178"/>
      <c r="F253" s="178"/>
      <c r="G253" s="178"/>
      <c r="H253" s="178"/>
      <c r="I253" s="178"/>
      <c r="J253" s="178"/>
      <c r="K253" s="179"/>
      <c r="L253" s="178"/>
      <c r="N253" s="174"/>
      <c r="O253" s="175"/>
      <c r="P253" s="175"/>
      <c r="Q253" s="175"/>
      <c r="R253" s="176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</row>
    <row r="254" spans="4:45" s="143" customFormat="1" x14ac:dyDescent="0.25">
      <c r="D254" s="178"/>
      <c r="E254" s="178"/>
      <c r="F254" s="178"/>
      <c r="G254" s="178"/>
      <c r="H254" s="178"/>
      <c r="I254" s="178"/>
      <c r="J254" s="178"/>
      <c r="K254" s="179"/>
      <c r="L254" s="178"/>
      <c r="N254" s="174"/>
      <c r="O254" s="175"/>
      <c r="P254" s="175"/>
      <c r="Q254" s="175"/>
      <c r="R254" s="176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</row>
    <row r="255" spans="4:45" s="143" customFormat="1" x14ac:dyDescent="0.25">
      <c r="D255" s="178"/>
      <c r="E255" s="178"/>
      <c r="F255" s="178"/>
      <c r="G255" s="178"/>
      <c r="H255" s="178"/>
      <c r="I255" s="178"/>
      <c r="J255" s="178"/>
      <c r="K255" s="179"/>
      <c r="L255" s="178"/>
      <c r="N255" s="174"/>
      <c r="O255" s="175"/>
      <c r="P255" s="175"/>
      <c r="Q255" s="175"/>
      <c r="R255" s="176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</row>
    <row r="256" spans="4:45" s="143" customFormat="1" x14ac:dyDescent="0.25">
      <c r="D256" s="178"/>
      <c r="E256" s="178"/>
      <c r="F256" s="178"/>
      <c r="G256" s="178"/>
      <c r="H256" s="178"/>
      <c r="I256" s="178"/>
      <c r="J256" s="178"/>
      <c r="K256" s="179"/>
      <c r="L256" s="178"/>
      <c r="N256" s="174"/>
      <c r="O256" s="175"/>
      <c r="P256" s="175"/>
      <c r="Q256" s="175"/>
      <c r="R256" s="176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</row>
    <row r="257" spans="4:45" s="143" customFormat="1" x14ac:dyDescent="0.25">
      <c r="D257" s="178"/>
      <c r="E257" s="178"/>
      <c r="F257" s="178"/>
      <c r="G257" s="178"/>
      <c r="H257" s="178"/>
      <c r="I257" s="178"/>
      <c r="J257" s="178"/>
      <c r="K257" s="179"/>
      <c r="L257" s="178"/>
      <c r="N257" s="174"/>
      <c r="O257" s="175"/>
      <c r="P257" s="175"/>
      <c r="Q257" s="175"/>
      <c r="R257" s="176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</row>
    <row r="258" spans="4:45" s="143" customFormat="1" x14ac:dyDescent="0.25">
      <c r="D258" s="178"/>
      <c r="E258" s="178"/>
      <c r="F258" s="178"/>
      <c r="G258" s="178"/>
      <c r="H258" s="178"/>
      <c r="I258" s="178"/>
      <c r="J258" s="178"/>
      <c r="K258" s="179"/>
      <c r="L258" s="178"/>
      <c r="N258" s="174"/>
      <c r="O258" s="175"/>
      <c r="P258" s="175"/>
      <c r="Q258" s="175"/>
      <c r="R258" s="176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</row>
    <row r="259" spans="4:45" s="143" customFormat="1" x14ac:dyDescent="0.25">
      <c r="D259" s="178"/>
      <c r="E259" s="178"/>
      <c r="F259" s="178"/>
      <c r="G259" s="178"/>
      <c r="H259" s="178"/>
      <c r="I259" s="178"/>
      <c r="J259" s="178"/>
      <c r="K259" s="179"/>
      <c r="L259" s="178"/>
      <c r="N259" s="174"/>
      <c r="O259" s="175"/>
      <c r="P259" s="175"/>
      <c r="Q259" s="175"/>
      <c r="R259" s="176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</row>
    <row r="260" spans="4:45" s="143" customFormat="1" x14ac:dyDescent="0.25">
      <c r="D260" s="178"/>
      <c r="E260" s="178"/>
      <c r="F260" s="178"/>
      <c r="G260" s="178"/>
      <c r="H260" s="178"/>
      <c r="I260" s="178"/>
      <c r="J260" s="178"/>
      <c r="K260" s="179"/>
      <c r="L260" s="178"/>
      <c r="N260" s="174"/>
      <c r="O260" s="175"/>
      <c r="P260" s="175"/>
      <c r="Q260" s="175"/>
      <c r="R260" s="176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</row>
    <row r="261" spans="4:45" s="143" customFormat="1" x14ac:dyDescent="0.25">
      <c r="D261" s="178"/>
      <c r="E261" s="178"/>
      <c r="F261" s="178"/>
      <c r="G261" s="178"/>
      <c r="H261" s="178"/>
      <c r="I261" s="178"/>
      <c r="J261" s="178"/>
      <c r="K261" s="179"/>
      <c r="L261" s="178"/>
      <c r="N261" s="174"/>
      <c r="O261" s="175"/>
      <c r="P261" s="175"/>
      <c r="Q261" s="175"/>
      <c r="R261" s="176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</row>
    <row r="262" spans="4:45" s="143" customFormat="1" x14ac:dyDescent="0.25">
      <c r="D262" s="178"/>
      <c r="E262" s="178"/>
      <c r="F262" s="178"/>
      <c r="G262" s="178"/>
      <c r="H262" s="178"/>
      <c r="I262" s="178"/>
      <c r="J262" s="178"/>
      <c r="K262" s="179"/>
      <c r="L262" s="178"/>
      <c r="N262" s="174"/>
      <c r="O262" s="175"/>
      <c r="P262" s="175"/>
      <c r="Q262" s="175"/>
      <c r="R262" s="176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</row>
    <row r="263" spans="4:45" s="143" customFormat="1" x14ac:dyDescent="0.25">
      <c r="D263" s="178"/>
      <c r="E263" s="178"/>
      <c r="F263" s="178"/>
      <c r="G263" s="178"/>
      <c r="H263" s="178"/>
      <c r="I263" s="178"/>
      <c r="J263" s="178"/>
      <c r="K263" s="179"/>
      <c r="L263" s="178"/>
      <c r="N263" s="174"/>
      <c r="O263" s="175"/>
      <c r="P263" s="175"/>
      <c r="Q263" s="175"/>
      <c r="R263" s="176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</row>
    <row r="264" spans="4:45" s="143" customFormat="1" x14ac:dyDescent="0.25">
      <c r="D264" s="178"/>
      <c r="E264" s="178"/>
      <c r="F264" s="178"/>
      <c r="G264" s="178"/>
      <c r="H264" s="178"/>
      <c r="I264" s="178"/>
      <c r="J264" s="178"/>
      <c r="K264" s="179"/>
      <c r="L264" s="178"/>
      <c r="N264" s="174"/>
      <c r="O264" s="175"/>
      <c r="P264" s="175"/>
      <c r="Q264" s="175"/>
      <c r="R264" s="176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</row>
    <row r="265" spans="4:45" s="143" customFormat="1" x14ac:dyDescent="0.25">
      <c r="D265" s="178"/>
      <c r="E265" s="178"/>
      <c r="F265" s="178"/>
      <c r="G265" s="178"/>
      <c r="H265" s="178"/>
      <c r="I265" s="178"/>
      <c r="J265" s="178"/>
      <c r="K265" s="179"/>
      <c r="L265" s="178"/>
      <c r="N265" s="174"/>
      <c r="O265" s="175"/>
      <c r="P265" s="175"/>
      <c r="Q265" s="175"/>
      <c r="R265" s="176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</row>
    <row r="266" spans="4:45" s="143" customFormat="1" x14ac:dyDescent="0.25">
      <c r="D266" s="178"/>
      <c r="E266" s="178"/>
      <c r="F266" s="178"/>
      <c r="G266" s="178"/>
      <c r="H266" s="178"/>
      <c r="I266" s="178"/>
      <c r="J266" s="178"/>
      <c r="K266" s="179"/>
      <c r="L266" s="178"/>
      <c r="N266" s="174"/>
      <c r="O266" s="175"/>
      <c r="P266" s="175"/>
      <c r="Q266" s="175"/>
      <c r="R266" s="176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</row>
    <row r="267" spans="4:45" s="143" customFormat="1" x14ac:dyDescent="0.25">
      <c r="D267" s="178"/>
      <c r="E267" s="178"/>
      <c r="F267" s="178"/>
      <c r="G267" s="178"/>
      <c r="H267" s="178"/>
      <c r="I267" s="178"/>
      <c r="J267" s="178"/>
      <c r="K267" s="179"/>
      <c r="L267" s="178"/>
      <c r="N267" s="174"/>
      <c r="O267" s="175"/>
      <c r="P267" s="175"/>
      <c r="Q267" s="175"/>
      <c r="R267" s="176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</row>
    <row r="268" spans="4:45" s="143" customFormat="1" x14ac:dyDescent="0.25">
      <c r="D268" s="178"/>
      <c r="E268" s="178"/>
      <c r="F268" s="178"/>
      <c r="G268" s="178"/>
      <c r="H268" s="178"/>
      <c r="I268" s="178"/>
      <c r="J268" s="178"/>
      <c r="K268" s="179"/>
      <c r="L268" s="178"/>
      <c r="N268" s="174"/>
      <c r="O268" s="175"/>
      <c r="P268" s="175"/>
      <c r="Q268" s="175"/>
      <c r="R268" s="176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</row>
    <row r="269" spans="4:45" s="143" customFormat="1" x14ac:dyDescent="0.25">
      <c r="D269" s="178"/>
      <c r="E269" s="178"/>
      <c r="F269" s="178"/>
      <c r="G269" s="178"/>
      <c r="H269" s="178"/>
      <c r="I269" s="178"/>
      <c r="J269" s="178"/>
      <c r="K269" s="179"/>
      <c r="L269" s="178"/>
      <c r="N269" s="174"/>
      <c r="O269" s="175"/>
      <c r="P269" s="175"/>
      <c r="Q269" s="175"/>
      <c r="R269" s="176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</row>
    <row r="270" spans="4:45" s="143" customFormat="1" x14ac:dyDescent="0.25">
      <c r="D270" s="178"/>
      <c r="E270" s="178"/>
      <c r="F270" s="178"/>
      <c r="G270" s="178"/>
      <c r="H270" s="178"/>
      <c r="I270" s="178"/>
      <c r="J270" s="178"/>
      <c r="K270" s="179"/>
      <c r="L270" s="178"/>
      <c r="N270" s="174"/>
      <c r="O270" s="175"/>
      <c r="P270" s="175"/>
      <c r="Q270" s="175"/>
      <c r="R270" s="176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</row>
    <row r="271" spans="4:45" s="143" customFormat="1" x14ac:dyDescent="0.25">
      <c r="D271" s="178"/>
      <c r="E271" s="178"/>
      <c r="F271" s="178"/>
      <c r="G271" s="178"/>
      <c r="H271" s="178"/>
      <c r="I271" s="178"/>
      <c r="J271" s="178"/>
      <c r="K271" s="179"/>
      <c r="L271" s="178"/>
      <c r="N271" s="174"/>
      <c r="O271" s="175"/>
      <c r="P271" s="175"/>
      <c r="Q271" s="175"/>
      <c r="R271" s="176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</row>
    <row r="272" spans="4:45" s="143" customFormat="1" x14ac:dyDescent="0.25">
      <c r="D272" s="178"/>
      <c r="E272" s="178"/>
      <c r="F272" s="178"/>
      <c r="G272" s="178"/>
      <c r="H272" s="178"/>
      <c r="I272" s="178"/>
      <c r="J272" s="178"/>
      <c r="K272" s="179"/>
      <c r="L272" s="178"/>
      <c r="N272" s="174"/>
      <c r="O272" s="175"/>
      <c r="P272" s="175"/>
      <c r="Q272" s="175"/>
      <c r="R272" s="176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</row>
    <row r="273" spans="4:45" s="143" customFormat="1" x14ac:dyDescent="0.25">
      <c r="D273" s="178"/>
      <c r="E273" s="178"/>
      <c r="F273" s="178"/>
      <c r="G273" s="178"/>
      <c r="H273" s="178"/>
      <c r="I273" s="178"/>
      <c r="J273" s="178"/>
      <c r="K273" s="179"/>
      <c r="L273" s="178"/>
      <c r="N273" s="174"/>
      <c r="O273" s="175"/>
      <c r="P273" s="175"/>
      <c r="Q273" s="175"/>
      <c r="R273" s="176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</row>
    <row r="274" spans="4:45" s="143" customFormat="1" x14ac:dyDescent="0.25">
      <c r="D274" s="178"/>
      <c r="E274" s="178"/>
      <c r="F274" s="178"/>
      <c r="G274" s="178"/>
      <c r="H274" s="178"/>
      <c r="I274" s="178"/>
      <c r="J274" s="178"/>
      <c r="K274" s="179"/>
      <c r="L274" s="178"/>
      <c r="N274" s="174"/>
      <c r="O274" s="175"/>
      <c r="P274" s="175"/>
      <c r="Q274" s="175"/>
      <c r="R274" s="176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</row>
    <row r="275" spans="4:45" s="143" customFormat="1" x14ac:dyDescent="0.25">
      <c r="D275" s="178"/>
      <c r="E275" s="178"/>
      <c r="F275" s="178"/>
      <c r="G275" s="178"/>
      <c r="H275" s="178"/>
      <c r="I275" s="178"/>
      <c r="J275" s="178"/>
      <c r="K275" s="179"/>
      <c r="L275" s="178"/>
      <c r="N275" s="174"/>
      <c r="O275" s="175"/>
      <c r="P275" s="175"/>
      <c r="Q275" s="175"/>
      <c r="R275" s="176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</row>
    <row r="276" spans="4:45" s="143" customFormat="1" x14ac:dyDescent="0.25">
      <c r="D276" s="178"/>
      <c r="E276" s="178"/>
      <c r="F276" s="178"/>
      <c r="G276" s="178"/>
      <c r="H276" s="178"/>
      <c r="I276" s="178"/>
      <c r="J276" s="178"/>
      <c r="K276" s="179"/>
      <c r="L276" s="178"/>
      <c r="N276" s="174"/>
      <c r="O276" s="175"/>
      <c r="P276" s="175"/>
      <c r="Q276" s="175"/>
      <c r="R276" s="176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</row>
    <row r="277" spans="4:45" s="143" customFormat="1" x14ac:dyDescent="0.25">
      <c r="D277" s="178"/>
      <c r="E277" s="178"/>
      <c r="F277" s="178"/>
      <c r="G277" s="178"/>
      <c r="H277" s="178"/>
      <c r="I277" s="178"/>
      <c r="J277" s="178"/>
      <c r="K277" s="179"/>
      <c r="L277" s="178"/>
      <c r="N277" s="174"/>
      <c r="O277" s="175"/>
      <c r="P277" s="175"/>
      <c r="Q277" s="175"/>
      <c r="R277" s="176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</row>
    <row r="278" spans="4:45" s="143" customFormat="1" x14ac:dyDescent="0.25">
      <c r="D278" s="178"/>
      <c r="E278" s="178"/>
      <c r="F278" s="178"/>
      <c r="G278" s="178"/>
      <c r="H278" s="178"/>
      <c r="I278" s="178"/>
      <c r="J278" s="178"/>
      <c r="K278" s="179"/>
      <c r="L278" s="178"/>
      <c r="N278" s="174"/>
      <c r="O278" s="175"/>
      <c r="P278" s="175"/>
      <c r="Q278" s="175"/>
      <c r="R278" s="176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</row>
    <row r="279" spans="4:45" s="143" customFormat="1" x14ac:dyDescent="0.25">
      <c r="D279" s="178"/>
      <c r="E279" s="178"/>
      <c r="F279" s="178"/>
      <c r="G279" s="178"/>
      <c r="H279" s="178"/>
      <c r="I279" s="178"/>
      <c r="J279" s="178"/>
      <c r="K279" s="179"/>
      <c r="L279" s="178"/>
      <c r="N279" s="174"/>
      <c r="O279" s="175"/>
      <c r="P279" s="175"/>
      <c r="Q279" s="175"/>
      <c r="R279" s="176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</row>
    <row r="280" spans="4:45" s="143" customFormat="1" x14ac:dyDescent="0.25">
      <c r="D280" s="178"/>
      <c r="E280" s="178"/>
      <c r="F280" s="178"/>
      <c r="G280" s="178"/>
      <c r="H280" s="178"/>
      <c r="I280" s="178"/>
      <c r="J280" s="178"/>
      <c r="K280" s="179"/>
      <c r="L280" s="178"/>
      <c r="N280" s="174"/>
      <c r="O280" s="175"/>
      <c r="P280" s="175"/>
      <c r="Q280" s="175"/>
      <c r="R280" s="176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</row>
    <row r="281" spans="4:45" s="143" customFormat="1" x14ac:dyDescent="0.25">
      <c r="D281" s="178"/>
      <c r="E281" s="178"/>
      <c r="F281" s="178"/>
      <c r="G281" s="178"/>
      <c r="H281" s="178"/>
      <c r="I281" s="178"/>
      <c r="J281" s="178"/>
      <c r="K281" s="179"/>
      <c r="L281" s="178"/>
      <c r="N281" s="174"/>
      <c r="O281" s="175"/>
      <c r="P281" s="175"/>
      <c r="Q281" s="175"/>
      <c r="R281" s="176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</row>
    <row r="282" spans="4:45" s="143" customFormat="1" x14ac:dyDescent="0.25">
      <c r="D282" s="178"/>
      <c r="E282" s="178"/>
      <c r="F282" s="178"/>
      <c r="G282" s="178"/>
      <c r="H282" s="178"/>
      <c r="I282" s="178"/>
      <c r="J282" s="178"/>
      <c r="K282" s="179"/>
      <c r="L282" s="178"/>
      <c r="N282" s="174"/>
      <c r="O282" s="175"/>
      <c r="P282" s="175"/>
      <c r="Q282" s="175"/>
      <c r="R282" s="176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</row>
    <row r="283" spans="4:45" s="143" customFormat="1" x14ac:dyDescent="0.25">
      <c r="D283" s="178"/>
      <c r="E283" s="178"/>
      <c r="F283" s="178"/>
      <c r="G283" s="178"/>
      <c r="H283" s="178"/>
      <c r="I283" s="178"/>
      <c r="J283" s="178"/>
      <c r="K283" s="179"/>
      <c r="L283" s="178"/>
      <c r="N283" s="174"/>
      <c r="O283" s="175"/>
      <c r="P283" s="175"/>
      <c r="Q283" s="175"/>
      <c r="R283" s="176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</row>
    <row r="284" spans="4:45" s="143" customFormat="1" x14ac:dyDescent="0.25">
      <c r="D284" s="178"/>
      <c r="E284" s="178"/>
      <c r="F284" s="178"/>
      <c r="G284" s="178"/>
      <c r="H284" s="178"/>
      <c r="I284" s="178"/>
      <c r="J284" s="178"/>
      <c r="K284" s="179"/>
      <c r="L284" s="178"/>
      <c r="N284" s="174"/>
      <c r="O284" s="175"/>
      <c r="P284" s="175"/>
      <c r="Q284" s="175"/>
      <c r="R284" s="176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</row>
    <row r="285" spans="4:45" s="143" customFormat="1" x14ac:dyDescent="0.25">
      <c r="D285" s="178"/>
      <c r="E285" s="178"/>
      <c r="F285" s="178"/>
      <c r="G285" s="178"/>
      <c r="H285" s="178"/>
      <c r="I285" s="178"/>
      <c r="J285" s="178"/>
      <c r="K285" s="179"/>
      <c r="L285" s="178"/>
      <c r="N285" s="174"/>
      <c r="O285" s="175"/>
      <c r="P285" s="175"/>
      <c r="Q285" s="175"/>
      <c r="R285" s="176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</row>
    <row r="286" spans="4:45" s="143" customFormat="1" x14ac:dyDescent="0.25">
      <c r="D286" s="178"/>
      <c r="E286" s="178"/>
      <c r="F286" s="178"/>
      <c r="G286" s="178"/>
      <c r="H286" s="178"/>
      <c r="I286" s="178"/>
      <c r="J286" s="178"/>
      <c r="K286" s="179"/>
      <c r="L286" s="178"/>
      <c r="N286" s="174"/>
      <c r="O286" s="175"/>
      <c r="P286" s="175"/>
      <c r="Q286" s="175"/>
      <c r="R286" s="176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</row>
    <row r="287" spans="4:45" s="143" customFormat="1" x14ac:dyDescent="0.25">
      <c r="D287" s="178"/>
      <c r="E287" s="178"/>
      <c r="F287" s="178"/>
      <c r="G287" s="178"/>
      <c r="H287" s="178"/>
      <c r="I287" s="178"/>
      <c r="J287" s="178"/>
      <c r="K287" s="179"/>
      <c r="L287" s="178"/>
      <c r="N287" s="174"/>
      <c r="O287" s="175"/>
      <c r="P287" s="175"/>
      <c r="Q287" s="175"/>
      <c r="R287" s="176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</row>
    <row r="288" spans="4:45" s="143" customFormat="1" x14ac:dyDescent="0.25">
      <c r="D288" s="178"/>
      <c r="E288" s="178"/>
      <c r="F288" s="178"/>
      <c r="G288" s="178"/>
      <c r="H288" s="178"/>
      <c r="I288" s="178"/>
      <c r="J288" s="178"/>
      <c r="K288" s="179"/>
      <c r="L288" s="178"/>
      <c r="N288" s="174"/>
      <c r="O288" s="175"/>
      <c r="P288" s="175"/>
      <c r="Q288" s="175"/>
      <c r="R288" s="176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</row>
    <row r="289" spans="4:45" s="143" customFormat="1" x14ac:dyDescent="0.25">
      <c r="D289" s="178"/>
      <c r="E289" s="178"/>
      <c r="F289" s="178"/>
      <c r="G289" s="178"/>
      <c r="H289" s="178"/>
      <c r="I289" s="178"/>
      <c r="J289" s="178"/>
      <c r="K289" s="179"/>
      <c r="L289" s="178"/>
      <c r="N289" s="174"/>
      <c r="O289" s="175"/>
      <c r="P289" s="175"/>
      <c r="Q289" s="175"/>
      <c r="R289" s="176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</row>
    <row r="290" spans="4:45" s="143" customFormat="1" x14ac:dyDescent="0.25">
      <c r="D290" s="178"/>
      <c r="E290" s="178"/>
      <c r="F290" s="178"/>
      <c r="G290" s="178"/>
      <c r="H290" s="178"/>
      <c r="I290" s="178"/>
      <c r="J290" s="178"/>
      <c r="K290" s="179"/>
      <c r="L290" s="178"/>
      <c r="N290" s="174"/>
      <c r="O290" s="175"/>
      <c r="P290" s="175"/>
      <c r="Q290" s="175"/>
      <c r="R290" s="176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</row>
    <row r="291" spans="4:45" s="143" customFormat="1" x14ac:dyDescent="0.25">
      <c r="D291" s="178"/>
      <c r="E291" s="178"/>
      <c r="F291" s="178"/>
      <c r="G291" s="178"/>
      <c r="H291" s="178"/>
      <c r="I291" s="178"/>
      <c r="J291" s="178"/>
      <c r="K291" s="179"/>
      <c r="L291" s="178"/>
      <c r="N291" s="174"/>
      <c r="O291" s="175"/>
      <c r="P291" s="175"/>
      <c r="Q291" s="175"/>
      <c r="R291" s="176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</row>
    <row r="292" spans="4:45" s="143" customFormat="1" x14ac:dyDescent="0.25">
      <c r="D292" s="178"/>
      <c r="E292" s="178"/>
      <c r="F292" s="178"/>
      <c r="G292" s="178"/>
      <c r="H292" s="178"/>
      <c r="I292" s="178"/>
      <c r="J292" s="178"/>
      <c r="K292" s="179"/>
      <c r="L292" s="178"/>
      <c r="N292" s="174"/>
      <c r="O292" s="175"/>
      <c r="P292" s="175"/>
      <c r="Q292" s="175"/>
      <c r="R292" s="176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</row>
    <row r="293" spans="4:45" s="143" customFormat="1" x14ac:dyDescent="0.25">
      <c r="D293" s="178"/>
      <c r="E293" s="178"/>
      <c r="F293" s="178"/>
      <c r="G293" s="178"/>
      <c r="H293" s="178"/>
      <c r="I293" s="178"/>
      <c r="J293" s="178"/>
      <c r="K293" s="179"/>
      <c r="L293" s="178"/>
      <c r="N293" s="174"/>
      <c r="O293" s="175"/>
      <c r="P293" s="175"/>
      <c r="Q293" s="175"/>
      <c r="R293" s="176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</row>
    <row r="294" spans="4:45" s="143" customFormat="1" x14ac:dyDescent="0.25">
      <c r="D294" s="178"/>
      <c r="E294" s="178"/>
      <c r="F294" s="178"/>
      <c r="G294" s="178"/>
      <c r="H294" s="178"/>
      <c r="I294" s="178"/>
      <c r="J294" s="178"/>
      <c r="K294" s="179"/>
      <c r="L294" s="178"/>
      <c r="N294" s="174"/>
      <c r="O294" s="175"/>
      <c r="P294" s="175"/>
      <c r="Q294" s="175"/>
      <c r="R294" s="176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</row>
    <row r="295" spans="4:45" s="143" customFormat="1" x14ac:dyDescent="0.25">
      <c r="D295" s="178"/>
      <c r="E295" s="178"/>
      <c r="F295" s="178"/>
      <c r="G295" s="178"/>
      <c r="H295" s="178"/>
      <c r="I295" s="178"/>
      <c r="J295" s="178"/>
      <c r="K295" s="179"/>
      <c r="L295" s="178"/>
      <c r="N295" s="174"/>
      <c r="O295" s="175"/>
      <c r="P295" s="175"/>
      <c r="Q295" s="175"/>
      <c r="R295" s="176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</row>
    <row r="296" spans="4:45" s="143" customFormat="1" x14ac:dyDescent="0.25">
      <c r="D296" s="178"/>
      <c r="E296" s="178"/>
      <c r="F296" s="178"/>
      <c r="G296" s="178"/>
      <c r="H296" s="178"/>
      <c r="I296" s="178"/>
      <c r="J296" s="178"/>
      <c r="K296" s="179"/>
      <c r="L296" s="178"/>
      <c r="N296" s="174"/>
      <c r="O296" s="175"/>
      <c r="P296" s="175"/>
      <c r="Q296" s="175"/>
      <c r="R296" s="176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</row>
    <row r="297" spans="4:45" s="143" customFormat="1" x14ac:dyDescent="0.25">
      <c r="D297" s="178"/>
      <c r="E297" s="178"/>
      <c r="F297" s="178"/>
      <c r="G297" s="178"/>
      <c r="H297" s="178"/>
      <c r="I297" s="178"/>
      <c r="J297" s="178"/>
      <c r="K297" s="179"/>
      <c r="L297" s="178"/>
      <c r="N297" s="174"/>
      <c r="O297" s="175"/>
      <c r="P297" s="175"/>
      <c r="Q297" s="175"/>
      <c r="R297" s="176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</row>
    <row r="298" spans="4:45" s="143" customFormat="1" x14ac:dyDescent="0.25">
      <c r="D298" s="178"/>
      <c r="E298" s="178"/>
      <c r="F298" s="178"/>
      <c r="G298" s="178"/>
      <c r="H298" s="178"/>
      <c r="I298" s="178"/>
      <c r="J298" s="178"/>
      <c r="K298" s="179"/>
      <c r="L298" s="178"/>
      <c r="N298" s="174"/>
      <c r="O298" s="175"/>
      <c r="P298" s="175"/>
      <c r="Q298" s="175"/>
      <c r="R298" s="176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</row>
    <row r="299" spans="4:45" s="143" customFormat="1" x14ac:dyDescent="0.25">
      <c r="D299" s="178"/>
      <c r="E299" s="178"/>
      <c r="F299" s="178"/>
      <c r="G299" s="178"/>
      <c r="H299" s="178"/>
      <c r="I299" s="178"/>
      <c r="J299" s="178"/>
      <c r="K299" s="179"/>
      <c r="L299" s="178"/>
      <c r="N299" s="174"/>
      <c r="O299" s="175"/>
      <c r="P299" s="175"/>
      <c r="Q299" s="175"/>
      <c r="R299" s="176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</row>
    <row r="300" spans="4:45" s="143" customFormat="1" x14ac:dyDescent="0.25">
      <c r="D300" s="178"/>
      <c r="E300" s="178"/>
      <c r="F300" s="178"/>
      <c r="G300" s="178"/>
      <c r="H300" s="178"/>
      <c r="I300" s="178"/>
      <c r="J300" s="178"/>
      <c r="K300" s="179"/>
      <c r="L300" s="178"/>
      <c r="N300" s="174"/>
      <c r="O300" s="175"/>
      <c r="P300" s="175"/>
      <c r="Q300" s="175"/>
      <c r="R300" s="176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</row>
    <row r="301" spans="4:45" s="143" customFormat="1" x14ac:dyDescent="0.25">
      <c r="D301" s="178"/>
      <c r="E301" s="178"/>
      <c r="F301" s="178"/>
      <c r="G301" s="178"/>
      <c r="H301" s="178"/>
      <c r="I301" s="178"/>
      <c r="J301" s="178"/>
      <c r="K301" s="179"/>
      <c r="L301" s="178"/>
      <c r="N301" s="174"/>
      <c r="O301" s="175"/>
      <c r="P301" s="175"/>
      <c r="Q301" s="175"/>
      <c r="R301" s="176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</row>
    <row r="302" spans="4:45" s="143" customFormat="1" x14ac:dyDescent="0.25">
      <c r="D302" s="178"/>
      <c r="E302" s="178"/>
      <c r="F302" s="178"/>
      <c r="G302" s="178"/>
      <c r="H302" s="178"/>
      <c r="I302" s="178"/>
      <c r="J302" s="178"/>
      <c r="K302" s="179"/>
      <c r="L302" s="178"/>
      <c r="N302" s="174"/>
      <c r="O302" s="175"/>
      <c r="P302" s="175"/>
      <c r="Q302" s="175"/>
      <c r="R302" s="176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</row>
    <row r="303" spans="4:45" s="143" customFormat="1" x14ac:dyDescent="0.25">
      <c r="D303" s="178"/>
      <c r="E303" s="178"/>
      <c r="F303" s="178"/>
      <c r="G303" s="178"/>
      <c r="H303" s="178"/>
      <c r="I303" s="178"/>
      <c r="J303" s="178"/>
      <c r="K303" s="179"/>
      <c r="L303" s="178"/>
      <c r="N303" s="174"/>
      <c r="O303" s="175"/>
      <c r="P303" s="175"/>
      <c r="Q303" s="175"/>
      <c r="R303" s="176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</row>
    <row r="304" spans="4:45" s="143" customFormat="1" x14ac:dyDescent="0.25">
      <c r="D304" s="178"/>
      <c r="E304" s="178"/>
      <c r="F304" s="178"/>
      <c r="G304" s="178"/>
      <c r="H304" s="178"/>
      <c r="I304" s="178"/>
      <c r="J304" s="178"/>
      <c r="K304" s="179"/>
      <c r="L304" s="178"/>
      <c r="N304" s="174"/>
      <c r="O304" s="175"/>
      <c r="P304" s="175"/>
      <c r="Q304" s="175"/>
      <c r="R304" s="176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</row>
    <row r="305" spans="4:45" s="143" customFormat="1" x14ac:dyDescent="0.25">
      <c r="D305" s="178"/>
      <c r="E305" s="178"/>
      <c r="F305" s="178"/>
      <c r="G305" s="178"/>
      <c r="H305" s="178"/>
      <c r="I305" s="178"/>
      <c r="J305" s="178"/>
      <c r="K305" s="179"/>
      <c r="L305" s="178"/>
      <c r="N305" s="174"/>
      <c r="O305" s="175"/>
      <c r="P305" s="175"/>
      <c r="Q305" s="175"/>
      <c r="R305" s="176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</row>
    <row r="306" spans="4:45" s="143" customFormat="1" x14ac:dyDescent="0.25">
      <c r="D306" s="178"/>
      <c r="E306" s="178"/>
      <c r="F306" s="178"/>
      <c r="G306" s="178"/>
      <c r="H306" s="178"/>
      <c r="I306" s="178"/>
      <c r="J306" s="178"/>
      <c r="K306" s="179"/>
      <c r="L306" s="178"/>
      <c r="N306" s="174"/>
      <c r="O306" s="175"/>
      <c r="P306" s="175"/>
      <c r="Q306" s="175"/>
      <c r="R306" s="176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</row>
    <row r="307" spans="4:45" s="143" customFormat="1" x14ac:dyDescent="0.25">
      <c r="D307" s="178"/>
      <c r="E307" s="178"/>
      <c r="F307" s="178"/>
      <c r="G307" s="178"/>
      <c r="H307" s="178"/>
      <c r="I307" s="178"/>
      <c r="J307" s="178"/>
      <c r="K307" s="179"/>
      <c r="L307" s="178"/>
      <c r="N307" s="174"/>
      <c r="O307" s="175"/>
      <c r="P307" s="175"/>
      <c r="Q307" s="175"/>
      <c r="R307" s="176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</row>
    <row r="308" spans="4:45" s="143" customFormat="1" x14ac:dyDescent="0.25">
      <c r="D308" s="178"/>
      <c r="E308" s="178"/>
      <c r="F308" s="178"/>
      <c r="G308" s="178"/>
      <c r="H308" s="178"/>
      <c r="I308" s="178"/>
      <c r="J308" s="178"/>
      <c r="K308" s="179"/>
      <c r="L308" s="178"/>
      <c r="N308" s="174"/>
      <c r="O308" s="175"/>
      <c r="P308" s="175"/>
      <c r="Q308" s="175"/>
      <c r="R308" s="176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</row>
    <row r="309" spans="4:45" s="143" customFormat="1" x14ac:dyDescent="0.25">
      <c r="D309" s="178"/>
      <c r="E309" s="178"/>
      <c r="F309" s="178"/>
      <c r="G309" s="178"/>
      <c r="H309" s="178"/>
      <c r="I309" s="178"/>
      <c r="J309" s="178"/>
      <c r="K309" s="179"/>
      <c r="L309" s="178"/>
      <c r="N309" s="174"/>
      <c r="O309" s="175"/>
      <c r="P309" s="175"/>
      <c r="Q309" s="175"/>
      <c r="R309" s="176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</row>
    <row r="310" spans="4:45" s="143" customFormat="1" x14ac:dyDescent="0.25">
      <c r="D310" s="178"/>
      <c r="E310" s="178"/>
      <c r="F310" s="178"/>
      <c r="G310" s="178"/>
      <c r="H310" s="178"/>
      <c r="I310" s="178"/>
      <c r="J310" s="178"/>
      <c r="K310" s="179"/>
      <c r="L310" s="178"/>
      <c r="N310" s="174"/>
      <c r="O310" s="175"/>
      <c r="P310" s="175"/>
      <c r="Q310" s="175"/>
      <c r="R310" s="176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</row>
    <row r="311" spans="4:45" s="143" customFormat="1" x14ac:dyDescent="0.25">
      <c r="D311" s="178"/>
      <c r="E311" s="178"/>
      <c r="F311" s="178"/>
      <c r="G311" s="178"/>
      <c r="H311" s="178"/>
      <c r="I311" s="178"/>
      <c r="J311" s="178"/>
      <c r="K311" s="179"/>
      <c r="L311" s="178"/>
      <c r="N311" s="174"/>
      <c r="O311" s="175"/>
      <c r="P311" s="175"/>
      <c r="Q311" s="175"/>
      <c r="R311" s="176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</row>
    <row r="312" spans="4:45" s="143" customFormat="1" x14ac:dyDescent="0.25">
      <c r="D312" s="178"/>
      <c r="E312" s="178"/>
      <c r="F312" s="178"/>
      <c r="G312" s="178"/>
      <c r="H312" s="178"/>
      <c r="I312" s="178"/>
      <c r="J312" s="178"/>
      <c r="K312" s="179"/>
      <c r="L312" s="178"/>
      <c r="N312" s="174"/>
      <c r="O312" s="175"/>
      <c r="P312" s="175"/>
      <c r="Q312" s="175"/>
      <c r="R312" s="176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</row>
    <row r="313" spans="4:45" s="143" customFormat="1" x14ac:dyDescent="0.25">
      <c r="D313" s="178"/>
      <c r="E313" s="178"/>
      <c r="F313" s="178"/>
      <c r="G313" s="178"/>
      <c r="H313" s="178"/>
      <c r="I313" s="178"/>
      <c r="J313" s="178"/>
      <c r="K313" s="179"/>
      <c r="L313" s="178"/>
      <c r="N313" s="174"/>
      <c r="O313" s="175"/>
      <c r="P313" s="175"/>
      <c r="Q313" s="175"/>
      <c r="R313" s="176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</row>
    <row r="314" spans="4:45" s="143" customFormat="1" x14ac:dyDescent="0.25">
      <c r="D314" s="178"/>
      <c r="E314" s="178"/>
      <c r="F314" s="178"/>
      <c r="G314" s="178"/>
      <c r="H314" s="178"/>
      <c r="I314" s="178"/>
      <c r="J314" s="178"/>
      <c r="K314" s="179"/>
      <c r="L314" s="178"/>
      <c r="N314" s="174"/>
      <c r="O314" s="175"/>
      <c r="P314" s="175"/>
      <c r="Q314" s="175"/>
      <c r="R314" s="176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</row>
    <row r="315" spans="4:45" s="143" customFormat="1" x14ac:dyDescent="0.25">
      <c r="D315" s="178"/>
      <c r="E315" s="178"/>
      <c r="F315" s="178"/>
      <c r="G315" s="178"/>
      <c r="H315" s="178"/>
      <c r="I315" s="178"/>
      <c r="J315" s="178"/>
      <c r="K315" s="179"/>
      <c r="L315" s="178"/>
      <c r="N315" s="174"/>
      <c r="O315" s="175"/>
      <c r="P315" s="175"/>
      <c r="Q315" s="175"/>
      <c r="R315" s="176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</row>
    <row r="316" spans="4:45" s="143" customFormat="1" x14ac:dyDescent="0.25">
      <c r="D316" s="178"/>
      <c r="E316" s="178"/>
      <c r="F316" s="178"/>
      <c r="G316" s="178"/>
      <c r="H316" s="178"/>
      <c r="I316" s="178"/>
      <c r="J316" s="178"/>
      <c r="K316" s="179"/>
      <c r="L316" s="178"/>
      <c r="N316" s="174"/>
      <c r="O316" s="175"/>
      <c r="P316" s="175"/>
      <c r="Q316" s="175"/>
      <c r="R316" s="176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</row>
    <row r="317" spans="4:45" s="143" customFormat="1" x14ac:dyDescent="0.25">
      <c r="D317" s="178"/>
      <c r="E317" s="178"/>
      <c r="F317" s="178"/>
      <c r="G317" s="178"/>
      <c r="H317" s="178"/>
      <c r="I317" s="178"/>
      <c r="J317" s="178"/>
      <c r="K317" s="179"/>
      <c r="L317" s="178"/>
      <c r="N317" s="174"/>
      <c r="O317" s="175"/>
      <c r="P317" s="175"/>
      <c r="Q317" s="175"/>
      <c r="R317" s="176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</row>
    <row r="318" spans="4:45" s="143" customFormat="1" x14ac:dyDescent="0.25">
      <c r="D318" s="178"/>
      <c r="E318" s="178"/>
      <c r="F318" s="178"/>
      <c r="G318" s="178"/>
      <c r="H318" s="178"/>
      <c r="I318" s="178"/>
      <c r="J318" s="178"/>
      <c r="K318" s="179"/>
      <c r="L318" s="178"/>
      <c r="N318" s="174"/>
      <c r="O318" s="175"/>
      <c r="P318" s="175"/>
      <c r="Q318" s="175"/>
      <c r="R318" s="176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</row>
    <row r="319" spans="4:45" s="143" customFormat="1" x14ac:dyDescent="0.25">
      <c r="D319" s="178"/>
      <c r="E319" s="178"/>
      <c r="F319" s="178"/>
      <c r="G319" s="178"/>
      <c r="H319" s="178"/>
      <c r="I319" s="178"/>
      <c r="J319" s="178"/>
      <c r="K319" s="179"/>
      <c r="L319" s="178"/>
      <c r="N319" s="174"/>
      <c r="O319" s="175"/>
      <c r="P319" s="175"/>
      <c r="Q319" s="175"/>
      <c r="R319" s="176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</row>
    <row r="320" spans="4:45" s="143" customFormat="1" x14ac:dyDescent="0.25">
      <c r="D320" s="178"/>
      <c r="E320" s="178"/>
      <c r="F320" s="178"/>
      <c r="G320" s="178"/>
      <c r="H320" s="178"/>
      <c r="I320" s="178"/>
      <c r="J320" s="178"/>
      <c r="K320" s="179"/>
      <c r="L320" s="178"/>
      <c r="N320" s="174"/>
      <c r="O320" s="175"/>
      <c r="P320" s="175"/>
      <c r="Q320" s="175"/>
      <c r="R320" s="176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</row>
    <row r="321" spans="4:45" s="143" customFormat="1" x14ac:dyDescent="0.25">
      <c r="D321" s="178"/>
      <c r="E321" s="178"/>
      <c r="F321" s="178"/>
      <c r="G321" s="178"/>
      <c r="H321" s="178"/>
      <c r="I321" s="178"/>
      <c r="J321" s="178"/>
      <c r="K321" s="179"/>
      <c r="L321" s="178"/>
      <c r="N321" s="174"/>
      <c r="O321" s="175"/>
      <c r="P321" s="175"/>
      <c r="Q321" s="175"/>
      <c r="R321" s="176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</row>
    <row r="322" spans="4:45" s="143" customFormat="1" x14ac:dyDescent="0.25">
      <c r="D322" s="178"/>
      <c r="E322" s="178"/>
      <c r="F322" s="178"/>
      <c r="G322" s="178"/>
      <c r="H322" s="178"/>
      <c r="I322" s="178"/>
      <c r="J322" s="178"/>
      <c r="K322" s="179"/>
      <c r="L322" s="178"/>
      <c r="N322" s="174"/>
      <c r="O322" s="175"/>
      <c r="P322" s="175"/>
      <c r="Q322" s="175"/>
      <c r="R322" s="176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</row>
    <row r="323" spans="4:45" s="143" customFormat="1" x14ac:dyDescent="0.25">
      <c r="D323" s="178"/>
      <c r="E323" s="178"/>
      <c r="F323" s="178"/>
      <c r="G323" s="178"/>
      <c r="H323" s="178"/>
      <c r="I323" s="178"/>
      <c r="J323" s="178"/>
      <c r="K323" s="179"/>
      <c r="L323" s="178"/>
      <c r="N323" s="174"/>
      <c r="O323" s="175"/>
      <c r="P323" s="175"/>
      <c r="Q323" s="175"/>
      <c r="R323" s="176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</row>
    <row r="324" spans="4:45" s="143" customFormat="1" x14ac:dyDescent="0.25">
      <c r="D324" s="178"/>
      <c r="E324" s="178"/>
      <c r="F324" s="178"/>
      <c r="G324" s="178"/>
      <c r="H324" s="178"/>
      <c r="I324" s="178"/>
      <c r="J324" s="178"/>
      <c r="K324" s="179"/>
      <c r="L324" s="178"/>
      <c r="N324" s="174"/>
      <c r="O324" s="175"/>
      <c r="P324" s="175"/>
      <c r="Q324" s="175"/>
      <c r="R324" s="176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</row>
    <row r="325" spans="4:45" s="143" customFormat="1" x14ac:dyDescent="0.25">
      <c r="D325" s="178"/>
      <c r="E325" s="178"/>
      <c r="F325" s="178"/>
      <c r="G325" s="178"/>
      <c r="H325" s="178"/>
      <c r="I325" s="178"/>
      <c r="J325" s="178"/>
      <c r="K325" s="179"/>
      <c r="L325" s="178"/>
      <c r="N325" s="174"/>
      <c r="O325" s="175"/>
      <c r="P325" s="175"/>
      <c r="Q325" s="175"/>
      <c r="R325" s="176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</row>
    <row r="326" spans="4:45" s="143" customFormat="1" x14ac:dyDescent="0.25">
      <c r="D326" s="178"/>
      <c r="E326" s="178"/>
      <c r="F326" s="178"/>
      <c r="G326" s="178"/>
      <c r="H326" s="178"/>
      <c r="I326" s="178"/>
      <c r="J326" s="178"/>
      <c r="K326" s="179"/>
      <c r="L326" s="178"/>
      <c r="N326" s="174"/>
      <c r="O326" s="175"/>
      <c r="P326" s="175"/>
      <c r="Q326" s="175"/>
      <c r="R326" s="176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</row>
    <row r="327" spans="4:45" s="143" customFormat="1" x14ac:dyDescent="0.25">
      <c r="D327" s="178"/>
      <c r="E327" s="178"/>
      <c r="F327" s="178"/>
      <c r="G327" s="178"/>
      <c r="H327" s="178"/>
      <c r="I327" s="178"/>
      <c r="J327" s="178"/>
      <c r="K327" s="179"/>
      <c r="L327" s="178"/>
      <c r="N327" s="174"/>
      <c r="O327" s="175"/>
      <c r="P327" s="175"/>
      <c r="Q327" s="175"/>
      <c r="R327" s="176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</row>
    <row r="328" spans="4:45" s="143" customFormat="1" x14ac:dyDescent="0.25">
      <c r="D328" s="178"/>
      <c r="E328" s="178"/>
      <c r="F328" s="178"/>
      <c r="G328" s="178"/>
      <c r="H328" s="178"/>
      <c r="I328" s="178"/>
      <c r="J328" s="178"/>
      <c r="K328" s="179"/>
      <c r="L328" s="178"/>
      <c r="N328" s="174"/>
      <c r="O328" s="175"/>
      <c r="P328" s="175"/>
      <c r="Q328" s="175"/>
      <c r="R328" s="176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</row>
    <row r="329" spans="4:45" s="143" customFormat="1" x14ac:dyDescent="0.25">
      <c r="D329" s="178"/>
      <c r="E329" s="178"/>
      <c r="F329" s="178"/>
      <c r="G329" s="178"/>
      <c r="H329" s="178"/>
      <c r="I329" s="178"/>
      <c r="J329" s="178"/>
      <c r="K329" s="179"/>
      <c r="L329" s="178"/>
      <c r="N329" s="174"/>
      <c r="O329" s="175"/>
      <c r="P329" s="175"/>
      <c r="Q329" s="175"/>
      <c r="R329" s="176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</row>
    <row r="330" spans="4:45" s="143" customFormat="1" x14ac:dyDescent="0.25">
      <c r="D330" s="178"/>
      <c r="E330" s="178"/>
      <c r="F330" s="178"/>
      <c r="G330" s="178"/>
      <c r="H330" s="178"/>
      <c r="I330" s="178"/>
      <c r="J330" s="178"/>
      <c r="K330" s="179"/>
      <c r="L330" s="178"/>
      <c r="N330" s="174"/>
      <c r="O330" s="175"/>
      <c r="P330" s="175"/>
      <c r="Q330" s="175"/>
      <c r="R330" s="176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</row>
    <row r="331" spans="4:45" s="143" customFormat="1" x14ac:dyDescent="0.25">
      <c r="D331" s="178"/>
      <c r="E331" s="178"/>
      <c r="F331" s="178"/>
      <c r="G331" s="178"/>
      <c r="H331" s="178"/>
      <c r="I331" s="178"/>
      <c r="J331" s="178"/>
      <c r="K331" s="179"/>
      <c r="L331" s="178"/>
      <c r="N331" s="174"/>
      <c r="O331" s="175"/>
      <c r="P331" s="175"/>
      <c r="Q331" s="175"/>
      <c r="R331" s="176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</row>
    <row r="332" spans="4:45" s="143" customFormat="1" x14ac:dyDescent="0.25">
      <c r="D332" s="178"/>
      <c r="E332" s="178"/>
      <c r="F332" s="178"/>
      <c r="G332" s="178"/>
      <c r="H332" s="178"/>
      <c r="I332" s="178"/>
      <c r="J332" s="178"/>
      <c r="K332" s="179"/>
      <c r="L332" s="178"/>
      <c r="N332" s="174"/>
      <c r="O332" s="175"/>
      <c r="P332" s="175"/>
      <c r="Q332" s="175"/>
      <c r="R332" s="176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</row>
    <row r="333" spans="4:45" s="143" customFormat="1" x14ac:dyDescent="0.25">
      <c r="D333" s="178"/>
      <c r="E333" s="178"/>
      <c r="F333" s="178"/>
      <c r="G333" s="178"/>
      <c r="H333" s="178"/>
      <c r="I333" s="178"/>
      <c r="J333" s="178"/>
      <c r="K333" s="179"/>
      <c r="L333" s="178"/>
      <c r="N333" s="174"/>
      <c r="O333" s="175"/>
      <c r="P333" s="175"/>
      <c r="Q333" s="175"/>
      <c r="R333" s="176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</row>
    <row r="334" spans="4:45" s="143" customFormat="1" x14ac:dyDescent="0.25">
      <c r="D334" s="178"/>
      <c r="E334" s="178"/>
      <c r="F334" s="178"/>
      <c r="G334" s="178"/>
      <c r="H334" s="178"/>
      <c r="I334" s="178"/>
      <c r="J334" s="178"/>
      <c r="K334" s="179"/>
      <c r="L334" s="178"/>
      <c r="N334" s="174"/>
      <c r="O334" s="175"/>
      <c r="P334" s="175"/>
      <c r="Q334" s="175"/>
      <c r="R334" s="176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</row>
    <row r="335" spans="4:45" s="143" customFormat="1" x14ac:dyDescent="0.25">
      <c r="D335" s="178"/>
      <c r="E335" s="178"/>
      <c r="F335" s="178"/>
      <c r="G335" s="178"/>
      <c r="H335" s="178"/>
      <c r="I335" s="178"/>
      <c r="J335" s="178"/>
      <c r="K335" s="179"/>
      <c r="L335" s="178"/>
      <c r="N335" s="174"/>
      <c r="O335" s="175"/>
      <c r="P335" s="175"/>
      <c r="Q335" s="175"/>
      <c r="R335" s="176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</row>
    <row r="336" spans="4:45" s="143" customFormat="1" x14ac:dyDescent="0.25">
      <c r="D336" s="178"/>
      <c r="E336" s="178"/>
      <c r="F336" s="178"/>
      <c r="G336" s="178"/>
      <c r="H336" s="178"/>
      <c r="I336" s="178"/>
      <c r="J336" s="178"/>
      <c r="K336" s="179"/>
      <c r="L336" s="178"/>
      <c r="N336" s="174"/>
      <c r="O336" s="175"/>
      <c r="P336" s="175"/>
      <c r="Q336" s="175"/>
      <c r="R336" s="176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</row>
    <row r="337" spans="4:45" s="143" customFormat="1" x14ac:dyDescent="0.25">
      <c r="D337" s="178"/>
      <c r="E337" s="178"/>
      <c r="F337" s="178"/>
      <c r="G337" s="178"/>
      <c r="H337" s="178"/>
      <c r="I337" s="178"/>
      <c r="J337" s="178"/>
      <c r="K337" s="179"/>
      <c r="L337" s="178"/>
      <c r="N337" s="174"/>
      <c r="O337" s="175"/>
      <c r="P337" s="175"/>
      <c r="Q337" s="175"/>
      <c r="R337" s="176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</row>
    <row r="338" spans="4:45" s="143" customFormat="1" x14ac:dyDescent="0.25">
      <c r="D338" s="178"/>
      <c r="E338" s="178"/>
      <c r="F338" s="178"/>
      <c r="G338" s="178"/>
      <c r="H338" s="178"/>
      <c r="I338" s="178"/>
      <c r="J338" s="178"/>
      <c r="K338" s="179"/>
      <c r="L338" s="178"/>
      <c r="N338" s="174"/>
      <c r="O338" s="175"/>
      <c r="P338" s="175"/>
      <c r="Q338" s="175"/>
      <c r="R338" s="176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</row>
    <row r="339" spans="4:45" s="143" customFormat="1" x14ac:dyDescent="0.25">
      <c r="D339" s="178"/>
      <c r="E339" s="178"/>
      <c r="F339" s="178"/>
      <c r="G339" s="178"/>
      <c r="H339" s="178"/>
      <c r="I339" s="178"/>
      <c r="J339" s="178"/>
      <c r="K339" s="179"/>
      <c r="L339" s="178"/>
      <c r="N339" s="174"/>
      <c r="O339" s="175"/>
      <c r="P339" s="175"/>
      <c r="Q339" s="175"/>
      <c r="R339" s="176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</row>
    <row r="340" spans="4:45" s="143" customFormat="1" x14ac:dyDescent="0.25">
      <c r="D340" s="178"/>
      <c r="E340" s="178"/>
      <c r="F340" s="178"/>
      <c r="G340" s="178"/>
      <c r="H340" s="178"/>
      <c r="I340" s="178"/>
      <c r="J340" s="178"/>
      <c r="K340" s="179"/>
      <c r="L340" s="178"/>
      <c r="N340" s="174"/>
      <c r="O340" s="175"/>
      <c r="P340" s="175"/>
      <c r="Q340" s="175"/>
      <c r="R340" s="176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</row>
    <row r="341" spans="4:45" s="143" customFormat="1" x14ac:dyDescent="0.25">
      <c r="D341" s="178"/>
      <c r="E341" s="178"/>
      <c r="F341" s="178"/>
      <c r="G341" s="178"/>
      <c r="H341" s="178"/>
      <c r="I341" s="178"/>
      <c r="J341" s="178"/>
      <c r="K341" s="179"/>
      <c r="L341" s="178"/>
      <c r="N341" s="174"/>
      <c r="O341" s="175"/>
      <c r="P341" s="175"/>
      <c r="Q341" s="175"/>
      <c r="R341" s="176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</row>
    <row r="342" spans="4:45" s="143" customFormat="1" x14ac:dyDescent="0.25">
      <c r="D342" s="178"/>
      <c r="E342" s="178"/>
      <c r="F342" s="178"/>
      <c r="G342" s="178"/>
      <c r="H342" s="178"/>
      <c r="I342" s="178"/>
      <c r="J342" s="178"/>
      <c r="K342" s="179"/>
      <c r="L342" s="178"/>
      <c r="N342" s="174"/>
      <c r="O342" s="175"/>
      <c r="P342" s="175"/>
      <c r="Q342" s="175"/>
      <c r="R342" s="176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</row>
    <row r="343" spans="4:45" s="143" customFormat="1" x14ac:dyDescent="0.25">
      <c r="D343" s="178"/>
      <c r="E343" s="178"/>
      <c r="F343" s="178"/>
      <c r="G343" s="178"/>
      <c r="H343" s="178"/>
      <c r="I343" s="178"/>
      <c r="J343" s="178"/>
      <c r="K343" s="179"/>
      <c r="L343" s="178"/>
      <c r="N343" s="174"/>
      <c r="O343" s="175"/>
      <c r="P343" s="175"/>
      <c r="Q343" s="175"/>
      <c r="R343" s="176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</row>
    <row r="344" spans="4:45" s="143" customFormat="1" x14ac:dyDescent="0.25">
      <c r="D344" s="178"/>
      <c r="E344" s="178"/>
      <c r="F344" s="178"/>
      <c r="G344" s="178"/>
      <c r="H344" s="178"/>
      <c r="I344" s="178"/>
      <c r="J344" s="178"/>
      <c r="K344" s="179"/>
      <c r="L344" s="178"/>
      <c r="N344" s="174"/>
      <c r="O344" s="175"/>
      <c r="P344" s="175"/>
      <c r="Q344" s="175"/>
      <c r="R344" s="176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</row>
    <row r="345" spans="4:45" s="143" customFormat="1" x14ac:dyDescent="0.25">
      <c r="D345" s="178"/>
      <c r="E345" s="178"/>
      <c r="F345" s="178"/>
      <c r="G345" s="178"/>
      <c r="H345" s="178"/>
      <c r="I345" s="178"/>
      <c r="J345" s="178"/>
      <c r="K345" s="179"/>
      <c r="L345" s="178"/>
      <c r="N345" s="174"/>
      <c r="O345" s="175"/>
      <c r="P345" s="175"/>
      <c r="Q345" s="175"/>
      <c r="R345" s="176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</row>
    <row r="346" spans="4:45" s="143" customFormat="1" x14ac:dyDescent="0.25">
      <c r="D346" s="178"/>
      <c r="E346" s="178"/>
      <c r="F346" s="178"/>
      <c r="G346" s="178"/>
      <c r="H346" s="178"/>
      <c r="I346" s="178"/>
      <c r="J346" s="178"/>
      <c r="K346" s="179"/>
      <c r="L346" s="178"/>
      <c r="N346" s="174"/>
      <c r="O346" s="175"/>
      <c r="P346" s="175"/>
      <c r="Q346" s="175"/>
      <c r="R346" s="176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</row>
    <row r="347" spans="4:45" s="143" customFormat="1" x14ac:dyDescent="0.25">
      <c r="D347" s="178"/>
      <c r="E347" s="178"/>
      <c r="F347" s="178"/>
      <c r="G347" s="178"/>
      <c r="H347" s="178"/>
      <c r="I347" s="178"/>
      <c r="J347" s="178"/>
      <c r="K347" s="179"/>
      <c r="L347" s="178"/>
      <c r="N347" s="174"/>
      <c r="O347" s="175"/>
      <c r="P347" s="175"/>
      <c r="Q347" s="175"/>
      <c r="R347" s="176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</row>
    <row r="348" spans="4:45" s="143" customFormat="1" x14ac:dyDescent="0.25">
      <c r="D348" s="178"/>
      <c r="E348" s="178"/>
      <c r="F348" s="178"/>
      <c r="G348" s="178"/>
      <c r="H348" s="178"/>
      <c r="I348" s="178"/>
      <c r="J348" s="178"/>
      <c r="K348" s="179"/>
      <c r="L348" s="178"/>
      <c r="N348" s="174"/>
      <c r="O348" s="175"/>
      <c r="P348" s="175"/>
      <c r="Q348" s="175"/>
      <c r="R348" s="176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</row>
    <row r="349" spans="4:45" s="143" customFormat="1" x14ac:dyDescent="0.25">
      <c r="D349" s="178"/>
      <c r="E349" s="178"/>
      <c r="F349" s="178"/>
      <c r="G349" s="178"/>
      <c r="H349" s="178"/>
      <c r="I349" s="178"/>
      <c r="J349" s="178"/>
      <c r="K349" s="179"/>
      <c r="L349" s="178"/>
      <c r="N349" s="174"/>
      <c r="O349" s="175"/>
      <c r="P349" s="175"/>
      <c r="Q349" s="175"/>
      <c r="R349" s="176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</row>
    <row r="350" spans="4:45" s="143" customFormat="1" x14ac:dyDescent="0.25">
      <c r="D350" s="178"/>
      <c r="E350" s="178"/>
      <c r="F350" s="178"/>
      <c r="G350" s="178"/>
      <c r="H350" s="178"/>
      <c r="I350" s="178"/>
      <c r="J350" s="178"/>
      <c r="K350" s="179"/>
      <c r="L350" s="178"/>
      <c r="N350" s="174"/>
      <c r="O350" s="175"/>
      <c r="P350" s="175"/>
      <c r="Q350" s="175"/>
      <c r="R350" s="176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</row>
    <row r="351" spans="4:45" s="143" customFormat="1" x14ac:dyDescent="0.25">
      <c r="D351" s="178"/>
      <c r="E351" s="178"/>
      <c r="F351" s="178"/>
      <c r="G351" s="178"/>
      <c r="H351" s="178"/>
      <c r="I351" s="178"/>
      <c r="J351" s="178"/>
      <c r="K351" s="179"/>
      <c r="L351" s="178"/>
      <c r="N351" s="174"/>
      <c r="O351" s="175"/>
      <c r="P351" s="175"/>
      <c r="Q351" s="175"/>
      <c r="R351" s="176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</row>
    <row r="352" spans="4:45" s="143" customFormat="1" x14ac:dyDescent="0.25">
      <c r="D352" s="178"/>
      <c r="E352" s="178"/>
      <c r="F352" s="178"/>
      <c r="G352" s="178"/>
      <c r="H352" s="178"/>
      <c r="I352" s="178"/>
      <c r="J352" s="178"/>
      <c r="K352" s="179"/>
      <c r="L352" s="178"/>
      <c r="N352" s="174"/>
      <c r="O352" s="175"/>
      <c r="P352" s="175"/>
      <c r="Q352" s="175"/>
      <c r="R352" s="176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</row>
    <row r="353" spans="4:45" s="143" customFormat="1" x14ac:dyDescent="0.25">
      <c r="D353" s="178"/>
      <c r="E353" s="178"/>
      <c r="F353" s="178"/>
      <c r="G353" s="178"/>
      <c r="H353" s="178"/>
      <c r="I353" s="178"/>
      <c r="J353" s="178"/>
      <c r="K353" s="179"/>
      <c r="L353" s="178"/>
      <c r="N353" s="174"/>
      <c r="O353" s="175"/>
      <c r="P353" s="175"/>
      <c r="Q353" s="175"/>
      <c r="R353" s="176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</row>
    <row r="354" spans="4:45" s="143" customFormat="1" x14ac:dyDescent="0.25">
      <c r="D354" s="178"/>
      <c r="E354" s="178"/>
      <c r="F354" s="178"/>
      <c r="G354" s="178"/>
      <c r="H354" s="178"/>
      <c r="I354" s="178"/>
      <c r="J354" s="178"/>
      <c r="K354" s="179"/>
      <c r="L354" s="178"/>
      <c r="N354" s="174"/>
      <c r="O354" s="175"/>
      <c r="P354" s="175"/>
      <c r="Q354" s="175"/>
      <c r="R354" s="176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</row>
    <row r="355" spans="4:45" s="143" customFormat="1" x14ac:dyDescent="0.25">
      <c r="D355" s="178"/>
      <c r="E355" s="178"/>
      <c r="F355" s="178"/>
      <c r="G355" s="178"/>
      <c r="H355" s="178"/>
      <c r="I355" s="178"/>
      <c r="J355" s="178"/>
      <c r="K355" s="179"/>
      <c r="L355" s="178"/>
      <c r="N355" s="174"/>
      <c r="O355" s="175"/>
      <c r="P355" s="175"/>
      <c r="Q355" s="175"/>
      <c r="R355" s="176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</row>
    <row r="356" spans="4:45" s="143" customFormat="1" x14ac:dyDescent="0.25">
      <c r="D356" s="178"/>
      <c r="E356" s="178"/>
      <c r="F356" s="178"/>
      <c r="G356" s="178"/>
      <c r="H356" s="178"/>
      <c r="I356" s="178"/>
      <c r="J356" s="178"/>
      <c r="K356" s="179"/>
      <c r="L356" s="178"/>
      <c r="N356" s="174"/>
      <c r="O356" s="175"/>
      <c r="P356" s="175"/>
      <c r="Q356" s="175"/>
      <c r="R356" s="176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</row>
    <row r="357" spans="4:45" s="143" customFormat="1" x14ac:dyDescent="0.25">
      <c r="D357" s="178"/>
      <c r="E357" s="178"/>
      <c r="F357" s="178"/>
      <c r="G357" s="178"/>
      <c r="H357" s="178"/>
      <c r="I357" s="178"/>
      <c r="J357" s="178"/>
      <c r="K357" s="179"/>
      <c r="L357" s="178"/>
      <c r="N357" s="174"/>
      <c r="O357" s="175"/>
      <c r="P357" s="175"/>
      <c r="Q357" s="175"/>
      <c r="R357" s="176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</row>
    <row r="358" spans="4:45" s="143" customFormat="1" x14ac:dyDescent="0.25">
      <c r="D358" s="178"/>
      <c r="E358" s="178"/>
      <c r="F358" s="178"/>
      <c r="G358" s="178"/>
      <c r="H358" s="178"/>
      <c r="I358" s="178"/>
      <c r="J358" s="178"/>
      <c r="K358" s="179"/>
      <c r="L358" s="178"/>
      <c r="N358" s="174"/>
      <c r="O358" s="175"/>
      <c r="P358" s="175"/>
      <c r="Q358" s="175"/>
      <c r="R358" s="176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</row>
    <row r="359" spans="4:45" s="143" customFormat="1" x14ac:dyDescent="0.25">
      <c r="D359" s="178"/>
      <c r="E359" s="178"/>
      <c r="F359" s="178"/>
      <c r="G359" s="178"/>
      <c r="H359" s="178"/>
      <c r="I359" s="178"/>
      <c r="J359" s="178"/>
      <c r="K359" s="179"/>
      <c r="L359" s="178"/>
      <c r="N359" s="174"/>
      <c r="O359" s="175"/>
      <c r="P359" s="175"/>
      <c r="Q359" s="175"/>
      <c r="R359" s="176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</row>
    <row r="360" spans="4:45" s="143" customFormat="1" x14ac:dyDescent="0.25">
      <c r="D360" s="178"/>
      <c r="E360" s="178"/>
      <c r="F360" s="178"/>
      <c r="G360" s="178"/>
      <c r="H360" s="178"/>
      <c r="I360" s="178"/>
      <c r="J360" s="178"/>
      <c r="K360" s="179"/>
      <c r="L360" s="178"/>
      <c r="N360" s="174"/>
      <c r="O360" s="175"/>
      <c r="P360" s="175"/>
      <c r="Q360" s="175"/>
      <c r="R360" s="176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</row>
    <row r="361" spans="4:45" s="143" customFormat="1" x14ac:dyDescent="0.25">
      <c r="D361" s="178"/>
      <c r="E361" s="178"/>
      <c r="F361" s="178"/>
      <c r="G361" s="178"/>
      <c r="H361" s="178"/>
      <c r="I361" s="178"/>
      <c r="J361" s="178"/>
      <c r="K361" s="179"/>
      <c r="L361" s="178"/>
      <c r="N361" s="174"/>
      <c r="O361" s="175"/>
      <c r="P361" s="175"/>
      <c r="Q361" s="175"/>
      <c r="R361" s="176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</row>
    <row r="362" spans="4:45" s="143" customFormat="1" x14ac:dyDescent="0.25">
      <c r="D362" s="178"/>
      <c r="E362" s="178"/>
      <c r="F362" s="178"/>
      <c r="G362" s="178"/>
      <c r="H362" s="178"/>
      <c r="I362" s="178"/>
      <c r="J362" s="178"/>
      <c r="K362" s="179"/>
      <c r="L362" s="178"/>
      <c r="N362" s="174"/>
      <c r="O362" s="175"/>
      <c r="P362" s="175"/>
      <c r="Q362" s="175"/>
      <c r="R362" s="176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</row>
    <row r="363" spans="4:45" s="143" customFormat="1" x14ac:dyDescent="0.25">
      <c r="D363" s="178"/>
      <c r="E363" s="178"/>
      <c r="F363" s="178"/>
      <c r="G363" s="178"/>
      <c r="H363" s="178"/>
      <c r="I363" s="178"/>
      <c r="J363" s="178"/>
      <c r="K363" s="179"/>
      <c r="L363" s="178"/>
      <c r="N363" s="174"/>
      <c r="O363" s="175"/>
      <c r="P363" s="175"/>
      <c r="Q363" s="175"/>
      <c r="R363" s="176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</row>
    <row r="364" spans="4:45" s="143" customFormat="1" x14ac:dyDescent="0.25">
      <c r="D364" s="178"/>
      <c r="E364" s="178"/>
      <c r="F364" s="178"/>
      <c r="G364" s="178"/>
      <c r="H364" s="178"/>
      <c r="I364" s="178"/>
      <c r="J364" s="178"/>
      <c r="K364" s="179"/>
      <c r="L364" s="178"/>
      <c r="N364" s="174"/>
      <c r="O364" s="175"/>
      <c r="P364" s="175"/>
      <c r="Q364" s="175"/>
      <c r="R364" s="176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</row>
    <row r="365" spans="4:45" s="143" customFormat="1" x14ac:dyDescent="0.25">
      <c r="D365" s="178"/>
      <c r="E365" s="178"/>
      <c r="F365" s="178"/>
      <c r="G365" s="178"/>
      <c r="H365" s="178"/>
      <c r="I365" s="178"/>
      <c r="J365" s="178"/>
      <c r="K365" s="179"/>
      <c r="L365" s="178"/>
      <c r="N365" s="174"/>
      <c r="O365" s="175"/>
      <c r="P365" s="175"/>
      <c r="Q365" s="175"/>
      <c r="R365" s="176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</row>
    <row r="366" spans="4:45" s="143" customFormat="1" x14ac:dyDescent="0.25">
      <c r="D366" s="178"/>
      <c r="E366" s="178"/>
      <c r="F366" s="178"/>
      <c r="G366" s="178"/>
      <c r="H366" s="178"/>
      <c r="I366" s="178"/>
      <c r="J366" s="178"/>
      <c r="K366" s="179"/>
      <c r="L366" s="178"/>
      <c r="N366" s="174"/>
      <c r="O366" s="175"/>
      <c r="P366" s="175"/>
      <c r="Q366" s="175"/>
      <c r="R366" s="176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</row>
    <row r="367" spans="4:45" s="143" customFormat="1" x14ac:dyDescent="0.25">
      <c r="D367" s="178"/>
      <c r="E367" s="178"/>
      <c r="F367" s="178"/>
      <c r="G367" s="178"/>
      <c r="H367" s="178"/>
      <c r="I367" s="178"/>
      <c r="J367" s="178"/>
      <c r="K367" s="179"/>
      <c r="L367" s="178"/>
      <c r="N367" s="174"/>
      <c r="O367" s="175"/>
      <c r="P367" s="175"/>
      <c r="Q367" s="175"/>
      <c r="R367" s="176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</row>
    <row r="368" spans="4:45" s="143" customFormat="1" x14ac:dyDescent="0.25">
      <c r="D368" s="178"/>
      <c r="E368" s="178"/>
      <c r="F368" s="178"/>
      <c r="G368" s="178"/>
      <c r="H368" s="178"/>
      <c r="I368" s="178"/>
      <c r="J368" s="178"/>
      <c r="K368" s="179"/>
      <c r="L368" s="178"/>
      <c r="N368" s="174"/>
      <c r="O368" s="175"/>
      <c r="P368" s="175"/>
      <c r="Q368" s="175"/>
      <c r="R368" s="176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</row>
  </sheetData>
  <sheetProtection algorithmName="SHA-512" hashValue="7xihP7K4z4pJe81egFavbV8W8/MM4/0laGpQO+t/INTwjNWvY7k7bGRO3xmUacnMArCYuQTl93Yxj4BBJrDqdg==" saltValue="J6azJZDetkZd8SOyeNIiiQ==" spinCount="100000" sheet="1" objects="1" scenarios="1"/>
  <conditionalFormatting sqref="D8">
    <cfRule type="expression" dxfId="24" priority="25">
      <formula>$D$7=$AG$4</formula>
    </cfRule>
  </conditionalFormatting>
  <conditionalFormatting sqref="D94">
    <cfRule type="expression" dxfId="23" priority="26">
      <formula>$D$93=$AG$4</formula>
    </cfRule>
  </conditionalFormatting>
  <conditionalFormatting sqref="A58">
    <cfRule type="expression" dxfId="22" priority="24">
      <formula>$D$56="oui"</formula>
    </cfRule>
  </conditionalFormatting>
  <conditionalFormatting sqref="B58">
    <cfRule type="expression" dxfId="21" priority="23">
      <formula>$D$56="oui"</formula>
    </cfRule>
  </conditionalFormatting>
  <conditionalFormatting sqref="A59:B59">
    <cfRule type="expression" dxfId="20" priority="22">
      <formula>$D$56="non"</formula>
    </cfRule>
  </conditionalFormatting>
  <conditionalFormatting sqref="D62:H69">
    <cfRule type="expression" dxfId="19" priority="21">
      <formula>$D$56="oui"</formula>
    </cfRule>
  </conditionalFormatting>
  <conditionalFormatting sqref="D63:H63">
    <cfRule type="expression" dxfId="18" priority="20">
      <formula>$D$56="oui"</formula>
    </cfRule>
  </conditionalFormatting>
  <conditionalFormatting sqref="D67:H67">
    <cfRule type="expression" dxfId="17" priority="19">
      <formula>$D$56="oui"</formula>
    </cfRule>
  </conditionalFormatting>
  <conditionalFormatting sqref="D59:F61">
    <cfRule type="expression" dxfId="16" priority="18">
      <formula>$D$56="non"</formula>
    </cfRule>
  </conditionalFormatting>
  <conditionalFormatting sqref="D58:F58">
    <cfRule type="expression" dxfId="15" priority="17">
      <formula>$D$56="non"</formula>
    </cfRule>
  </conditionalFormatting>
  <conditionalFormatting sqref="C59">
    <cfRule type="expression" dxfId="14" priority="16">
      <formula>$D$56="non"</formula>
    </cfRule>
  </conditionalFormatting>
  <conditionalFormatting sqref="C62:C63">
    <cfRule type="expression" dxfId="13" priority="15">
      <formula>$D$56="oui"</formula>
    </cfRule>
  </conditionalFormatting>
  <conditionalFormatting sqref="L62:M63">
    <cfRule type="expression" dxfId="12" priority="13">
      <formula>$D$56="oui"</formula>
    </cfRule>
  </conditionalFormatting>
  <conditionalFormatting sqref="L58:M59">
    <cfRule type="expression" dxfId="11" priority="12">
      <formula>$D$56="non"</formula>
    </cfRule>
  </conditionalFormatting>
  <conditionalFormatting sqref="N62">
    <cfRule type="expression" dxfId="10" priority="11">
      <formula>$D$56="oui"</formula>
    </cfRule>
  </conditionalFormatting>
  <conditionalFormatting sqref="N58">
    <cfRule type="expression" dxfId="9" priority="10">
      <formula>$D$56="non"</formula>
    </cfRule>
  </conditionalFormatting>
  <conditionalFormatting sqref="A41">
    <cfRule type="expression" dxfId="8" priority="9">
      <formula>$D$34="non"</formula>
    </cfRule>
  </conditionalFormatting>
  <conditionalFormatting sqref="D137:H144">
    <cfRule type="expression" dxfId="7" priority="8">
      <formula>$D$135="oui"</formula>
    </cfRule>
  </conditionalFormatting>
  <conditionalFormatting sqref="C137">
    <cfRule type="expression" dxfId="6" priority="7">
      <formula>$D$135="oui"</formula>
    </cfRule>
  </conditionalFormatting>
  <conditionalFormatting sqref="M70">
    <cfRule type="expression" dxfId="5" priority="6">
      <formula>$D$56="non"</formula>
    </cfRule>
  </conditionalFormatting>
  <conditionalFormatting sqref="D36:H50">
    <cfRule type="expression" dxfId="4" priority="5">
      <formula>$D$34="non"</formula>
    </cfRule>
  </conditionalFormatting>
  <conditionalFormatting sqref="C36">
    <cfRule type="expression" dxfId="3" priority="4">
      <formula>$D$34="non"</formula>
    </cfRule>
  </conditionalFormatting>
  <conditionalFormatting sqref="C45">
    <cfRule type="expression" dxfId="2" priority="3">
      <formula>$D$34="non"</formula>
    </cfRule>
  </conditionalFormatting>
  <conditionalFormatting sqref="D51:H51">
    <cfRule type="expression" dxfId="1" priority="2">
      <formula>$D$34="non"</formula>
    </cfRule>
  </conditionalFormatting>
  <conditionalFormatting sqref="D147">
    <cfRule type="expression" dxfId="0" priority="1">
      <formula>$D$146=$AG$4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86"/>
  <sheetViews>
    <sheetView zoomScale="90" zoomScaleNormal="90" workbookViewId="0">
      <selection activeCell="E45" sqref="E45"/>
    </sheetView>
  </sheetViews>
  <sheetFormatPr baseColWidth="10" defaultRowHeight="15" x14ac:dyDescent="0.25"/>
  <cols>
    <col min="5" max="5" width="66.140625" bestFit="1" customWidth="1"/>
    <col min="7" max="7" width="11.42578125" style="23"/>
  </cols>
  <sheetData>
    <row r="2" spans="3:11" thickBot="1" x14ac:dyDescent="0.4"/>
    <row r="3" spans="3:11" ht="15.75" thickBot="1" x14ac:dyDescent="0.3">
      <c r="C3" s="170"/>
      <c r="D3" s="171"/>
      <c r="E3" s="172" t="s">
        <v>153</v>
      </c>
      <c r="F3" s="171"/>
      <c r="G3" s="173"/>
    </row>
    <row r="6" spans="3:11" thickBot="1" x14ac:dyDescent="0.4"/>
    <row r="7" spans="3:11" ht="15.75" thickBot="1" x14ac:dyDescent="0.3">
      <c r="E7" s="169" t="s">
        <v>61</v>
      </c>
      <c r="F7" s="169" t="s">
        <v>151</v>
      </c>
      <c r="G7" s="169" t="s">
        <v>152</v>
      </c>
    </row>
    <row r="8" spans="3:11" thickBot="1" x14ac:dyDescent="0.4">
      <c r="E8" s="67"/>
    </row>
    <row r="9" spans="3:11" thickBot="1" x14ac:dyDescent="0.4">
      <c r="D9" s="73"/>
      <c r="E9" s="112" t="s">
        <v>77</v>
      </c>
      <c r="F9" s="128">
        <v>10</v>
      </c>
    </row>
    <row r="10" spans="3:11" ht="15.75" thickBot="1" x14ac:dyDescent="0.3">
      <c r="D10" s="74" t="s">
        <v>51</v>
      </c>
      <c r="E10" s="113" t="s">
        <v>125</v>
      </c>
      <c r="F10" s="128">
        <v>5</v>
      </c>
      <c r="H10" s="79"/>
      <c r="I10" s="79"/>
      <c r="J10" s="79"/>
      <c r="K10" s="79"/>
    </row>
    <row r="11" spans="3:11" ht="15.75" thickBot="1" x14ac:dyDescent="0.3">
      <c r="D11" s="74"/>
      <c r="E11" s="113" t="s">
        <v>124</v>
      </c>
      <c r="F11" s="128">
        <v>5</v>
      </c>
      <c r="H11" s="79" t="s">
        <v>187</v>
      </c>
      <c r="I11" s="79" t="s">
        <v>186</v>
      </c>
      <c r="J11" s="211" t="s">
        <v>151</v>
      </c>
      <c r="K11" s="79"/>
    </row>
    <row r="12" spans="3:11" thickBot="1" x14ac:dyDescent="0.4">
      <c r="D12" s="75"/>
      <c r="E12" s="114" t="s">
        <v>78</v>
      </c>
      <c r="F12" s="128">
        <v>20</v>
      </c>
      <c r="G12" s="31">
        <f>SUM(F9:F12)</f>
        <v>40</v>
      </c>
      <c r="H12" s="79">
        <v>36.4</v>
      </c>
      <c r="I12" s="79">
        <v>14</v>
      </c>
      <c r="J12" s="79">
        <f>I12*2</f>
        <v>28</v>
      </c>
      <c r="K12" s="79"/>
    </row>
    <row r="13" spans="3:11" thickBot="1" x14ac:dyDescent="0.4">
      <c r="E13" s="67"/>
      <c r="F13" s="23"/>
      <c r="H13" s="79"/>
      <c r="I13" s="79"/>
      <c r="J13" s="79"/>
      <c r="K13" s="79"/>
    </row>
    <row r="14" spans="3:11" ht="15.75" thickBot="1" x14ac:dyDescent="0.3">
      <c r="D14" s="76" t="s">
        <v>52</v>
      </c>
      <c r="E14" s="115" t="s">
        <v>79</v>
      </c>
      <c r="F14" s="128">
        <v>18</v>
      </c>
      <c r="G14" s="31">
        <f>F14</f>
        <v>18</v>
      </c>
      <c r="H14" s="79">
        <v>18.2</v>
      </c>
      <c r="I14" s="79">
        <v>7</v>
      </c>
      <c r="J14" s="79">
        <f t="shared" ref="J14:J33" si="0">I14*2</f>
        <v>14</v>
      </c>
      <c r="K14" s="79"/>
    </row>
    <row r="15" spans="3:11" thickBot="1" x14ac:dyDescent="0.4">
      <c r="E15" s="67"/>
      <c r="F15" s="23"/>
      <c r="H15" s="79"/>
      <c r="I15" s="79"/>
      <c r="J15" s="79"/>
      <c r="K15" s="79"/>
    </row>
    <row r="16" spans="3:11" ht="15.75" thickBot="1" x14ac:dyDescent="0.3">
      <c r="D16" s="76" t="s">
        <v>52</v>
      </c>
      <c r="E16" s="115" t="s">
        <v>80</v>
      </c>
      <c r="F16" s="128">
        <v>10</v>
      </c>
      <c r="G16" s="31">
        <f>F16</f>
        <v>10</v>
      </c>
      <c r="H16" s="79">
        <v>5.2</v>
      </c>
      <c r="I16" s="79">
        <v>2</v>
      </c>
      <c r="J16" s="79">
        <f t="shared" si="0"/>
        <v>4</v>
      </c>
      <c r="K16" s="79"/>
    </row>
    <row r="17" spans="4:11" thickBot="1" x14ac:dyDescent="0.4">
      <c r="D17" s="67"/>
      <c r="E17" s="67"/>
      <c r="F17" s="23"/>
      <c r="H17" s="79"/>
      <c r="I17" s="79"/>
      <c r="J17" s="79"/>
      <c r="K17" s="79"/>
    </row>
    <row r="18" spans="4:11" s="67" customFormat="1" ht="15.75" thickBot="1" x14ac:dyDescent="0.3">
      <c r="D18" s="76" t="s">
        <v>53</v>
      </c>
      <c r="E18" s="115" t="s">
        <v>237</v>
      </c>
      <c r="F18" s="128">
        <v>5</v>
      </c>
      <c r="G18" s="31">
        <f>F18</f>
        <v>5</v>
      </c>
      <c r="H18" s="79"/>
      <c r="I18" s="79"/>
      <c r="J18" s="79"/>
      <c r="K18" s="79"/>
    </row>
    <row r="19" spans="4:11" s="67" customFormat="1" thickBot="1" x14ac:dyDescent="0.4">
      <c r="D19" s="253"/>
      <c r="F19" s="23"/>
      <c r="G19" s="23"/>
      <c r="H19" s="79"/>
      <c r="I19" s="79"/>
      <c r="J19" s="79"/>
      <c r="K19" s="79"/>
    </row>
    <row r="20" spans="4:11" s="67" customFormat="1" thickBot="1" x14ac:dyDescent="0.4">
      <c r="D20" s="76" t="s">
        <v>53</v>
      </c>
      <c r="E20" s="115" t="s">
        <v>234</v>
      </c>
      <c r="F20" s="128">
        <v>5</v>
      </c>
      <c r="G20" s="31">
        <f>F20</f>
        <v>5</v>
      </c>
      <c r="H20" s="79"/>
      <c r="I20" s="79"/>
      <c r="J20" s="79"/>
      <c r="K20" s="79"/>
    </row>
    <row r="21" spans="4:11" s="67" customFormat="1" ht="14.45" x14ac:dyDescent="0.35">
      <c r="D21" s="271"/>
      <c r="E21" s="272"/>
      <c r="F21" s="273"/>
      <c r="G21" s="274"/>
      <c r="H21" s="79"/>
      <c r="I21" s="79"/>
      <c r="J21" s="79"/>
      <c r="K21" s="79"/>
    </row>
    <row r="22" spans="4:11" s="67" customFormat="1" thickBot="1" x14ac:dyDescent="0.4">
      <c r="D22" s="253"/>
      <c r="F22" s="23"/>
      <c r="G22" s="23"/>
      <c r="H22" s="79"/>
      <c r="I22" s="79"/>
      <c r="J22" s="79"/>
      <c r="K22" s="79"/>
    </row>
    <row r="23" spans="4:11" ht="15.75" thickBot="1" x14ac:dyDescent="0.3">
      <c r="D23" s="68" t="s">
        <v>56</v>
      </c>
      <c r="E23" s="259" t="s">
        <v>81</v>
      </c>
      <c r="F23" s="240">
        <v>10</v>
      </c>
      <c r="G23" s="31">
        <f>F23</f>
        <v>10</v>
      </c>
      <c r="H23" s="79"/>
      <c r="I23" s="79"/>
      <c r="J23" s="79"/>
      <c r="K23" s="79"/>
    </row>
    <row r="24" spans="4:11" ht="15.75" thickBot="1" x14ac:dyDescent="0.3">
      <c r="D24" s="69"/>
      <c r="E24" s="254"/>
      <c r="F24" s="240"/>
      <c r="H24" s="79"/>
      <c r="I24" s="79"/>
      <c r="J24" s="79"/>
      <c r="K24" s="79"/>
    </row>
    <row r="25" spans="4:11" ht="15.75" thickBot="1" x14ac:dyDescent="0.3">
      <c r="D25" s="70"/>
      <c r="E25" s="255"/>
      <c r="F25" s="240"/>
      <c r="G25" s="79"/>
      <c r="H25" s="79">
        <v>33.799999999999997</v>
      </c>
      <c r="I25" s="79">
        <v>13</v>
      </c>
      <c r="J25" s="79">
        <f t="shared" si="0"/>
        <v>26</v>
      </c>
      <c r="K25" s="79"/>
    </row>
    <row r="26" spans="4:11" ht="15.75" thickBot="1" x14ac:dyDescent="0.3">
      <c r="E26" s="67"/>
      <c r="F26" s="23"/>
      <c r="H26" s="79"/>
      <c r="I26" s="79"/>
      <c r="J26" s="79"/>
      <c r="K26" s="79"/>
    </row>
    <row r="27" spans="4:11" ht="15.75" thickBot="1" x14ac:dyDescent="0.3">
      <c r="D27" s="73" t="s">
        <v>55</v>
      </c>
      <c r="E27" s="260" t="s">
        <v>94</v>
      </c>
      <c r="F27" s="81">
        <v>5</v>
      </c>
      <c r="G27" s="31">
        <f>SUM(F27:F28)</f>
        <v>10</v>
      </c>
      <c r="H27" s="79">
        <v>7.8</v>
      </c>
      <c r="I27" s="79">
        <v>3</v>
      </c>
      <c r="J27" s="79">
        <f t="shared" si="0"/>
        <v>6</v>
      </c>
      <c r="K27" s="79"/>
    </row>
    <row r="28" spans="4:11" s="67" customFormat="1" ht="15.75" thickBot="1" x14ac:dyDescent="0.3">
      <c r="D28" s="75"/>
      <c r="E28" s="261" t="s">
        <v>207</v>
      </c>
      <c r="F28" s="81">
        <v>5</v>
      </c>
      <c r="G28" s="31"/>
      <c r="H28" s="79"/>
      <c r="I28" s="79"/>
      <c r="J28" s="79"/>
      <c r="K28" s="79"/>
    </row>
    <row r="29" spans="4:11" ht="15.75" thickBot="1" x14ac:dyDescent="0.3">
      <c r="D29" s="207"/>
      <c r="F29" s="23"/>
      <c r="H29" s="79"/>
      <c r="I29" s="79"/>
      <c r="J29" s="79"/>
      <c r="K29" s="79"/>
    </row>
    <row r="30" spans="4:11" ht="15.75" thickBot="1" x14ac:dyDescent="0.3">
      <c r="D30" s="76" t="s">
        <v>56</v>
      </c>
      <c r="E30" s="262" t="s">
        <v>95</v>
      </c>
      <c r="F30" s="128">
        <v>2.5</v>
      </c>
      <c r="G30" s="31">
        <f>F30</f>
        <v>2.5</v>
      </c>
      <c r="H30" s="79">
        <v>2.6</v>
      </c>
      <c r="I30" s="79">
        <v>1</v>
      </c>
      <c r="J30" s="79">
        <f t="shared" si="0"/>
        <v>2</v>
      </c>
      <c r="K30" s="79"/>
    </row>
    <row r="31" spans="4:11" ht="15.75" thickBot="1" x14ac:dyDescent="0.3">
      <c r="D31" s="71"/>
      <c r="F31" s="23"/>
      <c r="H31" s="79"/>
      <c r="I31" s="79"/>
      <c r="J31" s="79"/>
      <c r="K31" s="79"/>
    </row>
    <row r="32" spans="4:11" ht="15.75" thickBot="1" x14ac:dyDescent="0.3">
      <c r="D32" s="73"/>
      <c r="E32" s="112" t="s">
        <v>101</v>
      </c>
      <c r="F32" s="128">
        <v>9</v>
      </c>
      <c r="H32" s="79"/>
      <c r="I32" s="79"/>
      <c r="J32" s="79"/>
      <c r="K32" s="79"/>
    </row>
    <row r="33" spans="2:11" ht="15.75" thickBot="1" x14ac:dyDescent="0.3">
      <c r="D33" s="75" t="s">
        <v>54</v>
      </c>
      <c r="E33" s="114" t="s">
        <v>211</v>
      </c>
      <c r="F33" s="128">
        <v>12</v>
      </c>
      <c r="G33" s="31">
        <f>SUM(F32:F33)</f>
        <v>21</v>
      </c>
      <c r="H33" s="79">
        <v>26</v>
      </c>
      <c r="I33" s="79">
        <v>10</v>
      </c>
      <c r="J33" s="79">
        <f t="shared" si="0"/>
        <v>20</v>
      </c>
      <c r="K33" s="79"/>
    </row>
    <row r="34" spans="2:11" x14ac:dyDescent="0.25">
      <c r="H34" s="79"/>
      <c r="I34" s="79"/>
      <c r="J34" s="79"/>
      <c r="K34" s="79"/>
    </row>
    <row r="35" spans="2:11" x14ac:dyDescent="0.25">
      <c r="F35" s="23"/>
      <c r="H35" s="79"/>
      <c r="I35" s="79"/>
      <c r="J35" s="212">
        <f>SUM(J12:J33)</f>
        <v>100</v>
      </c>
      <c r="K35" s="79"/>
    </row>
    <row r="36" spans="2:11" ht="15.75" thickBot="1" x14ac:dyDescent="0.3">
      <c r="H36" s="79"/>
      <c r="I36" s="79"/>
      <c r="J36" s="79"/>
      <c r="K36" s="79"/>
    </row>
    <row r="37" spans="2:11" ht="15.75" thickBot="1" x14ac:dyDescent="0.3">
      <c r="D37" s="73" t="s">
        <v>55</v>
      </c>
      <c r="E37" s="112" t="s">
        <v>219</v>
      </c>
      <c r="F37" s="128">
        <v>10</v>
      </c>
      <c r="H37" s="79"/>
      <c r="I37" s="79"/>
      <c r="J37" s="79"/>
      <c r="K37" s="79"/>
    </row>
    <row r="38" spans="2:11" ht="15.75" thickBot="1" x14ac:dyDescent="0.3">
      <c r="B38" s="67"/>
      <c r="D38" s="75" t="s">
        <v>188</v>
      </c>
      <c r="E38" s="114" t="s">
        <v>220</v>
      </c>
      <c r="F38" s="128">
        <v>5</v>
      </c>
      <c r="G38" s="31">
        <f>SUM(F37:F38)</f>
        <v>15</v>
      </c>
    </row>
    <row r="39" spans="2:11" x14ac:dyDescent="0.25">
      <c r="E39" s="67"/>
    </row>
    <row r="40" spans="2:11" x14ac:dyDescent="0.25">
      <c r="F40" s="127">
        <f>SUM(F9:F38)</f>
        <v>136.5</v>
      </c>
      <c r="G40" s="67"/>
    </row>
    <row r="41" spans="2:11" x14ac:dyDescent="0.25">
      <c r="E41" s="67"/>
    </row>
    <row r="42" spans="2:11" x14ac:dyDescent="0.25">
      <c r="B42" s="67"/>
      <c r="E42" s="278" t="s">
        <v>236</v>
      </c>
      <c r="F42" s="277">
        <f>F40-(G14+G16)</f>
        <v>108.5</v>
      </c>
      <c r="H42" s="67"/>
    </row>
    <row r="43" spans="2:11" x14ac:dyDescent="0.25">
      <c r="B43" s="67"/>
      <c r="E43" s="67"/>
    </row>
    <row r="45" spans="2:11" x14ac:dyDescent="0.25">
      <c r="B45" s="67"/>
      <c r="E45" s="67"/>
    </row>
    <row r="46" spans="2:11" x14ac:dyDescent="0.25">
      <c r="B46" s="67"/>
    </row>
    <row r="47" spans="2:11" x14ac:dyDescent="0.25">
      <c r="B47" s="67"/>
      <c r="E47" s="67"/>
    </row>
    <row r="48" spans="2:11" x14ac:dyDescent="0.25">
      <c r="B48" s="67"/>
    </row>
    <row r="49" spans="2:5" x14ac:dyDescent="0.25">
      <c r="B49" s="77" t="s">
        <v>92</v>
      </c>
    </row>
    <row r="50" spans="2:5" x14ac:dyDescent="0.25">
      <c r="B50" s="77" t="s">
        <v>93</v>
      </c>
    </row>
    <row r="51" spans="2:5" x14ac:dyDescent="0.25">
      <c r="E51" s="67"/>
    </row>
    <row r="52" spans="2:5" x14ac:dyDescent="0.25">
      <c r="E52" s="67"/>
    </row>
    <row r="53" spans="2:5" x14ac:dyDescent="0.25">
      <c r="E53" s="67"/>
    </row>
    <row r="54" spans="2:5" x14ac:dyDescent="0.25">
      <c r="E54" s="67"/>
    </row>
    <row r="55" spans="2:5" x14ac:dyDescent="0.25">
      <c r="E55" s="67"/>
    </row>
    <row r="56" spans="2:5" x14ac:dyDescent="0.25">
      <c r="E56" s="67"/>
    </row>
    <row r="57" spans="2:5" x14ac:dyDescent="0.25">
      <c r="E57" s="67"/>
    </row>
    <row r="58" spans="2:5" x14ac:dyDescent="0.25">
      <c r="E58" s="67"/>
    </row>
    <row r="59" spans="2:5" x14ac:dyDescent="0.25">
      <c r="E59" s="67"/>
    </row>
    <row r="60" spans="2:5" x14ac:dyDescent="0.25">
      <c r="E60" s="67"/>
    </row>
    <row r="61" spans="2:5" x14ac:dyDescent="0.25">
      <c r="E61" s="67"/>
    </row>
    <row r="62" spans="2:5" x14ac:dyDescent="0.25">
      <c r="E62" s="67"/>
    </row>
    <row r="63" spans="2:5" x14ac:dyDescent="0.25">
      <c r="E63" s="67"/>
    </row>
    <row r="64" spans="2:5" x14ac:dyDescent="0.25">
      <c r="E64" s="67"/>
    </row>
    <row r="65" spans="5:5" x14ac:dyDescent="0.25">
      <c r="E65" s="67"/>
    </row>
    <row r="66" spans="5:5" x14ac:dyDescent="0.25">
      <c r="E66" s="67"/>
    </row>
    <row r="67" spans="5:5" x14ac:dyDescent="0.25">
      <c r="E67" s="67"/>
    </row>
    <row r="68" spans="5:5" x14ac:dyDescent="0.25">
      <c r="E68" s="67"/>
    </row>
    <row r="69" spans="5:5" x14ac:dyDescent="0.25">
      <c r="E69" s="67"/>
    </row>
    <row r="70" spans="5:5" x14ac:dyDescent="0.25">
      <c r="E70" s="67"/>
    </row>
    <row r="71" spans="5:5" x14ac:dyDescent="0.25">
      <c r="E71" s="67"/>
    </row>
    <row r="72" spans="5:5" x14ac:dyDescent="0.25">
      <c r="E72" s="67"/>
    </row>
    <row r="73" spans="5:5" x14ac:dyDescent="0.25">
      <c r="E73" s="67"/>
    </row>
    <row r="74" spans="5:5" x14ac:dyDescent="0.25">
      <c r="E74" s="67"/>
    </row>
    <row r="75" spans="5:5" x14ac:dyDescent="0.25">
      <c r="E75" s="67"/>
    </row>
    <row r="76" spans="5:5" x14ac:dyDescent="0.25">
      <c r="E76" s="67"/>
    </row>
    <row r="77" spans="5:5" x14ac:dyDescent="0.25">
      <c r="E77" s="67"/>
    </row>
    <row r="78" spans="5:5" x14ac:dyDescent="0.25">
      <c r="E78" s="67"/>
    </row>
    <row r="79" spans="5:5" x14ac:dyDescent="0.25">
      <c r="E79" s="67"/>
    </row>
    <row r="80" spans="5:5" x14ac:dyDescent="0.25">
      <c r="E80" s="67"/>
    </row>
    <row r="81" spans="5:5" x14ac:dyDescent="0.25">
      <c r="E81" s="67"/>
    </row>
    <row r="82" spans="5:5" x14ac:dyDescent="0.25">
      <c r="E82" s="67"/>
    </row>
    <row r="83" spans="5:5" x14ac:dyDescent="0.25">
      <c r="E83" s="67"/>
    </row>
    <row r="84" spans="5:5" x14ac:dyDescent="0.25">
      <c r="E84" s="67"/>
    </row>
    <row r="85" spans="5:5" x14ac:dyDescent="0.25">
      <c r="E85" s="67"/>
    </row>
    <row r="86" spans="5:5" x14ac:dyDescent="0.25">
      <c r="E86" s="67"/>
    </row>
  </sheetData>
  <sheetProtection algorithmName="SHA-512" hashValue="1lTNrI7T5Nvmh1meGxe396oUP/Xq7/l2S6rZZb72ELZOC6Z5X/bTrBvmaQhIL8v+1Rihs5ul2kU8LRLaQEtf1g==" saltValue="n4ijdiwP51rOxm7PqoVTjw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"/>
  <sheetViews>
    <sheetView showGridLines="0" workbookViewId="0">
      <selection activeCell="H19" sqref="H19"/>
    </sheetView>
  </sheetViews>
  <sheetFormatPr baseColWidth="10" defaultColWidth="11.42578125" defaultRowHeight="15" x14ac:dyDescent="0.25"/>
  <cols>
    <col min="1" max="7" width="11.42578125" style="67"/>
    <col min="8" max="8" width="16.140625" style="67" bestFit="1" customWidth="1"/>
    <col min="9" max="16384" width="11.42578125" style="67"/>
  </cols>
  <sheetData>
    <row r="1" spans="1:35" s="228" customFormat="1" ht="14.45" x14ac:dyDescent="0.35"/>
    <row r="2" spans="1:35" s="228" customFormat="1" ht="14.45" x14ac:dyDescent="0.35"/>
    <row r="3" spans="1:35" s="228" customFormat="1" thickBot="1" x14ac:dyDescent="0.4"/>
    <row r="4" spans="1:35" ht="21.75" thickBot="1" x14ac:dyDescent="0.4">
      <c r="A4" s="228"/>
      <c r="B4" s="228"/>
      <c r="C4" s="146"/>
      <c r="D4" s="147" t="s">
        <v>138</v>
      </c>
      <c r="E4" s="148"/>
      <c r="F4" s="148"/>
      <c r="G4" s="148"/>
      <c r="H4" s="148"/>
      <c r="I4" s="148"/>
      <c r="J4" s="149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</row>
    <row r="5" spans="1:35" s="228" customFormat="1" thickBot="1" x14ac:dyDescent="0.4"/>
    <row r="6" spans="1:35" thickBot="1" x14ac:dyDescent="0.4">
      <c r="A6" s="228"/>
      <c r="B6" s="228"/>
      <c r="C6" s="228"/>
      <c r="D6" s="228"/>
      <c r="E6" s="150" t="s">
        <v>139</v>
      </c>
      <c r="F6" s="151" t="s">
        <v>140</v>
      </c>
      <c r="G6" s="152"/>
      <c r="H6" s="153" t="s">
        <v>105</v>
      </c>
    </row>
    <row r="7" spans="1:35" x14ac:dyDescent="0.25">
      <c r="A7" s="231"/>
      <c r="B7" s="228"/>
      <c r="C7" s="228"/>
      <c r="D7" s="228"/>
      <c r="E7" s="154" t="s">
        <v>141</v>
      </c>
      <c r="F7" s="155">
        <f>'ind-PS1'!B2</f>
        <v>0</v>
      </c>
      <c r="G7" s="156">
        <f>'ind-PS1'!B3</f>
        <v>0</v>
      </c>
      <c r="H7" s="157" t="e">
        <f>'ind-PS1'!D3</f>
        <v>#DIV/0!</v>
      </c>
      <c r="J7" s="82"/>
    </row>
    <row r="8" spans="1:35" x14ac:dyDescent="0.25">
      <c r="A8" s="228"/>
      <c r="B8" s="228"/>
      <c r="C8" s="228"/>
      <c r="D8" s="228"/>
      <c r="E8" s="158" t="s">
        <v>142</v>
      </c>
      <c r="F8" s="159">
        <f>'ind-PS2'!B2</f>
        <v>0</v>
      </c>
      <c r="G8" s="160">
        <f>'ind-PS2'!B3</f>
        <v>0</v>
      </c>
      <c r="H8" s="161" t="e">
        <f>'ind-PS2'!D3</f>
        <v>#DIV/0!</v>
      </c>
      <c r="J8" s="82"/>
    </row>
    <row r="9" spans="1:35" x14ac:dyDescent="0.25">
      <c r="A9" s="228"/>
      <c r="B9" s="228"/>
      <c r="C9" s="228"/>
      <c r="D9" s="228"/>
      <c r="E9" s="158" t="s">
        <v>143</v>
      </c>
      <c r="F9" s="159">
        <f>'ind-PS3'!B2</f>
        <v>0</v>
      </c>
      <c r="G9" s="160">
        <f>'ind-PS3'!B3</f>
        <v>0</v>
      </c>
      <c r="H9" s="161" t="e">
        <f>'ind-PS3'!D3</f>
        <v>#DIV/0!</v>
      </c>
      <c r="J9" s="82"/>
    </row>
    <row r="10" spans="1:35" x14ac:dyDescent="0.25">
      <c r="A10" s="228"/>
      <c r="B10" s="228"/>
      <c r="C10" s="228"/>
      <c r="D10" s="228"/>
      <c r="E10" s="158" t="s">
        <v>144</v>
      </c>
      <c r="F10" s="159">
        <f>'ind-PS4'!B2</f>
        <v>0</v>
      </c>
      <c r="G10" s="160">
        <f>'ind-PS4'!B3</f>
        <v>0</v>
      </c>
      <c r="H10" s="161" t="e">
        <f>'ind-PS4'!D3</f>
        <v>#DIV/0!</v>
      </c>
      <c r="J10" s="82"/>
    </row>
    <row r="11" spans="1:35" x14ac:dyDescent="0.25">
      <c r="A11" s="228"/>
      <c r="B11" s="228"/>
      <c r="C11" s="228"/>
      <c r="D11" s="228"/>
      <c r="E11" s="158" t="s">
        <v>145</v>
      </c>
      <c r="F11" s="159">
        <f>'ind-PS5'!B2</f>
        <v>0</v>
      </c>
      <c r="G11" s="160">
        <f>'ind-PS5'!B3</f>
        <v>0</v>
      </c>
      <c r="H11" s="161" t="e">
        <f>'ind-PS5'!D3</f>
        <v>#DIV/0!</v>
      </c>
      <c r="J11" s="82"/>
    </row>
    <row r="12" spans="1:35" x14ac:dyDescent="0.25">
      <c r="A12" s="228"/>
      <c r="B12" s="228"/>
      <c r="C12" s="228"/>
      <c r="D12" s="228"/>
      <c r="E12" s="158" t="s">
        <v>146</v>
      </c>
      <c r="F12" s="159">
        <f>'ind-PS6'!B2</f>
        <v>0</v>
      </c>
      <c r="G12" s="160">
        <f>'ind-PS6'!B3</f>
        <v>0</v>
      </c>
      <c r="H12" s="161" t="e">
        <f>'ind-PS6'!D3</f>
        <v>#DIV/0!</v>
      </c>
      <c r="J12" s="82"/>
    </row>
    <row r="13" spans="1:35" x14ac:dyDescent="0.25">
      <c r="A13" s="239" t="s">
        <v>132</v>
      </c>
      <c r="B13" s="228"/>
      <c r="C13" s="228"/>
      <c r="D13" s="228"/>
      <c r="E13" s="158" t="s">
        <v>147</v>
      </c>
      <c r="F13" s="162">
        <f>'ind-PS7'!B2</f>
        <v>0</v>
      </c>
      <c r="G13" s="160">
        <f>'ind-PS7'!B3</f>
        <v>0</v>
      </c>
      <c r="H13" s="161" t="e">
        <f>'ind-PS7'!D3</f>
        <v>#DIV/0!</v>
      </c>
      <c r="J13" s="82"/>
    </row>
    <row r="14" spans="1:35" s="228" customFormat="1" thickBot="1" x14ac:dyDescent="0.4"/>
    <row r="15" spans="1:35" ht="15.75" thickBot="1" x14ac:dyDescent="0.3">
      <c r="A15" s="228"/>
      <c r="B15" s="228"/>
      <c r="D15" s="163" t="s">
        <v>210</v>
      </c>
      <c r="E15" s="164"/>
      <c r="F15" s="164"/>
      <c r="G15" s="164"/>
      <c r="H15" s="165"/>
    </row>
    <row r="16" spans="1:35" s="228" customFormat="1" thickBot="1" x14ac:dyDescent="0.4"/>
    <row r="17" spans="1:29" thickBot="1" x14ac:dyDescent="0.4">
      <c r="A17" s="228"/>
      <c r="B17" s="228"/>
      <c r="E17" s="166" t="s">
        <v>148</v>
      </c>
      <c r="F17" s="167"/>
      <c r="G17" s="167"/>
      <c r="H17" s="168" t="s">
        <v>149</v>
      </c>
    </row>
    <row r="18" spans="1:29" s="228" customFormat="1" thickBot="1" x14ac:dyDescent="0.4"/>
    <row r="19" spans="1:29" ht="15.75" thickBot="1" x14ac:dyDescent="0.3">
      <c r="A19" s="228"/>
      <c r="B19" s="228"/>
      <c r="E19" s="235" t="s">
        <v>150</v>
      </c>
      <c r="F19" s="236"/>
      <c r="G19" s="236"/>
      <c r="H19" s="237" t="s">
        <v>149</v>
      </c>
    </row>
    <row r="20" spans="1:29" s="228" customFormat="1" thickBot="1" x14ac:dyDescent="0.4"/>
    <row r="21" spans="1:29" s="228" customFormat="1" thickBot="1" x14ac:dyDescent="0.4">
      <c r="C21" s="238"/>
      <c r="D21" s="238"/>
      <c r="E21" s="232" t="s">
        <v>209</v>
      </c>
      <c r="F21" s="233"/>
      <c r="G21" s="233"/>
      <c r="H21" s="234" t="s">
        <v>149</v>
      </c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</row>
    <row r="22" spans="1:29" s="228" customFormat="1" x14ac:dyDescent="0.25"/>
    <row r="23" spans="1:29" s="228" customFormat="1" x14ac:dyDescent="0.25"/>
  </sheetData>
  <sheetProtection algorithmName="SHA-512" hashValue="2+7FbDm3Z7rpAqR5L8S5Nios2XISU4aV7a2ReJ/mcOU05WC5eoaFc4+NhPv6+uiBH7r7s00OKiN2xvFSXFJZQg==" saltValue="QJ+aIgOznV7pKHiqSZOg2Q==" spinCount="100000" sheet="1" objects="1" scenarios="1"/>
  <hyperlinks>
    <hyperlink ref="E7" location="'ind-PS1'!A1" display="1ère  "/>
    <hyperlink ref="H17" location="Graphique!A1" display="cliquer ici"/>
    <hyperlink ref="H19" location="Méthodo!A1" display="cliquer ici"/>
    <hyperlink ref="E8" location="'ind-PS2'!A1" display="2ème  "/>
    <hyperlink ref="E9" location="'ind-PS3'!A1" display="3ème "/>
    <hyperlink ref="E10" location="'ind-PS4'!A1" display="4ème  "/>
    <hyperlink ref="E11" location="'ind-PS5'!A1" display="5ème  "/>
    <hyperlink ref="E12" location="'ind-PS6'!A1" display="6ème  "/>
    <hyperlink ref="E13" location="'ind-PS7'!A1" display="7ème  "/>
    <hyperlink ref="H21" location="'liste des OPCT'!A1" display="cliquer ici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5" x14ac:dyDescent="0.25"/>
  <sheetData/>
  <sheetProtection password="D057" sheet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3"/>
  <sheetViews>
    <sheetView showGridLines="0" tabSelected="1" workbookViewId="0">
      <selection activeCell="K41" sqref="K41"/>
    </sheetView>
  </sheetViews>
  <sheetFormatPr baseColWidth="10" defaultRowHeight="15" x14ac:dyDescent="0.25"/>
  <cols>
    <col min="5" max="5" width="13.7109375" bestFit="1" customWidth="1"/>
    <col min="7" max="7" width="33.5703125" bestFit="1" customWidth="1"/>
  </cols>
  <sheetData>
    <row r="2" spans="2:11" ht="31.5" x14ac:dyDescent="0.5">
      <c r="E2" s="183" t="s">
        <v>184</v>
      </c>
    </row>
    <row r="3" spans="2:11" s="67" customFormat="1" ht="15.75" x14ac:dyDescent="0.25">
      <c r="D3" s="184" t="s">
        <v>185</v>
      </c>
    </row>
    <row r="5" spans="2:11" thickBot="1" x14ac:dyDescent="0.4"/>
    <row r="6" spans="2:11" s="67" customFormat="1" ht="14.45" x14ac:dyDescent="0.35">
      <c r="B6" s="306"/>
      <c r="C6" s="193"/>
      <c r="D6" s="193"/>
      <c r="E6" s="193"/>
      <c r="F6" s="193"/>
      <c r="G6" s="193"/>
      <c r="H6" s="193"/>
      <c r="I6" s="193"/>
      <c r="J6" s="209" t="s">
        <v>208</v>
      </c>
      <c r="K6" s="194"/>
    </row>
    <row r="7" spans="2:11" s="67" customFormat="1" x14ac:dyDescent="0.25">
      <c r="B7" s="213" t="s">
        <v>274</v>
      </c>
      <c r="C7" s="195"/>
      <c r="D7" s="195"/>
      <c r="E7" s="195"/>
      <c r="F7" s="195"/>
      <c r="G7" s="195"/>
      <c r="H7" s="195"/>
      <c r="I7" s="195"/>
      <c r="J7" s="210" t="s">
        <v>275</v>
      </c>
      <c r="K7" s="196"/>
    </row>
    <row r="8" spans="2:11" s="67" customFormat="1" thickBot="1" x14ac:dyDescent="0.4">
      <c r="B8" s="214"/>
      <c r="C8" s="215"/>
      <c r="D8" s="215"/>
      <c r="E8" s="215"/>
      <c r="F8" s="215"/>
      <c r="G8" s="227"/>
      <c r="H8" s="215"/>
      <c r="I8" s="215"/>
      <c r="J8" s="215"/>
      <c r="K8" s="216"/>
    </row>
    <row r="10" spans="2:11" x14ac:dyDescent="0.25">
      <c r="B10" t="s">
        <v>265</v>
      </c>
    </row>
    <row r="11" spans="2:11" x14ac:dyDescent="0.25">
      <c r="B11" t="s">
        <v>190</v>
      </c>
    </row>
    <row r="12" spans="2:11" ht="14.45" x14ac:dyDescent="0.35">
      <c r="B12" s="191" t="s">
        <v>191</v>
      </c>
      <c r="C12" s="191"/>
    </row>
    <row r="13" spans="2:11" x14ac:dyDescent="0.25">
      <c r="B13" s="191" t="s">
        <v>192</v>
      </c>
      <c r="C13" s="191"/>
      <c r="D13" s="191"/>
      <c r="E13" s="191"/>
      <c r="F13" s="191"/>
      <c r="G13" s="191"/>
    </row>
    <row r="14" spans="2:11" x14ac:dyDescent="0.25">
      <c r="B14" s="191" t="s">
        <v>193</v>
      </c>
      <c r="C14" s="191"/>
      <c r="D14" s="191"/>
      <c r="E14" s="191"/>
      <c r="F14" s="191"/>
      <c r="G14" s="191"/>
    </row>
    <row r="15" spans="2:11" x14ac:dyDescent="0.25">
      <c r="B15" s="191" t="s">
        <v>194</v>
      </c>
      <c r="C15" s="191"/>
      <c r="D15" s="191"/>
      <c r="E15" s="191"/>
      <c r="F15" s="191"/>
      <c r="G15" s="191"/>
    </row>
    <row r="17" spans="2:11" x14ac:dyDescent="0.25">
      <c r="B17" t="s">
        <v>195</v>
      </c>
    </row>
    <row r="19" spans="2:11" ht="14.45" x14ac:dyDescent="0.35">
      <c r="B19" s="190" t="s">
        <v>196</v>
      </c>
      <c r="C19" s="190"/>
    </row>
    <row r="20" spans="2:11" x14ac:dyDescent="0.25">
      <c r="B20" s="192" t="s">
        <v>104</v>
      </c>
      <c r="C20" s="192"/>
      <c r="D20" s="192"/>
      <c r="E20" s="192"/>
      <c r="F20" s="192"/>
      <c r="G20" s="192"/>
    </row>
    <row r="21" spans="2:11" x14ac:dyDescent="0.25">
      <c r="B21" s="192" t="s">
        <v>197</v>
      </c>
      <c r="C21" s="192"/>
      <c r="D21" s="192"/>
      <c r="E21" s="192"/>
      <c r="F21" s="192"/>
      <c r="G21" s="192"/>
    </row>
    <row r="22" spans="2:11" x14ac:dyDescent="0.25">
      <c r="B22" s="67"/>
      <c r="C22" s="67"/>
      <c r="D22" s="67"/>
      <c r="E22" s="67"/>
      <c r="F22" s="67"/>
      <c r="G22" s="67"/>
      <c r="H22" s="67"/>
      <c r="I22" s="67"/>
      <c r="J22" s="67"/>
      <c r="K22" s="67"/>
    </row>
    <row r="23" spans="2:11" s="67" customFormat="1" x14ac:dyDescent="0.25"/>
    <row r="24" spans="2:11" s="67" customFormat="1" x14ac:dyDescent="0.25"/>
    <row r="25" spans="2:11" s="67" customFormat="1" x14ac:dyDescent="0.25"/>
    <row r="26" spans="2:11" s="67" customFormat="1" ht="15.75" thickBot="1" x14ac:dyDescent="0.3"/>
    <row r="27" spans="2:11" s="67" customFormat="1" x14ac:dyDescent="0.25">
      <c r="B27" s="217"/>
      <c r="C27" s="218"/>
      <c r="D27" s="218"/>
      <c r="E27" s="218"/>
      <c r="F27" s="219" t="s">
        <v>208</v>
      </c>
      <c r="G27" s="218"/>
      <c r="H27" s="219" t="s">
        <v>208</v>
      </c>
      <c r="I27" s="218"/>
      <c r="J27" s="218"/>
      <c r="K27" s="220"/>
    </row>
    <row r="28" spans="2:11" x14ac:dyDescent="0.25">
      <c r="B28" s="221" t="s">
        <v>200</v>
      </c>
      <c r="C28" s="222"/>
      <c r="D28" s="222"/>
      <c r="E28" s="222"/>
      <c r="F28" s="210" t="s">
        <v>198</v>
      </c>
      <c r="G28" s="222" t="s">
        <v>201</v>
      </c>
      <c r="H28" s="210" t="s">
        <v>199</v>
      </c>
      <c r="I28" s="222"/>
      <c r="J28" s="222"/>
      <c r="K28" s="226"/>
    </row>
    <row r="29" spans="2:11" ht="15.75" thickBot="1" x14ac:dyDescent="0.3">
      <c r="B29" s="223"/>
      <c r="C29" s="224"/>
      <c r="D29" s="224"/>
      <c r="E29" s="224"/>
      <c r="F29" s="224"/>
      <c r="G29" s="224"/>
      <c r="H29" s="224"/>
      <c r="I29" s="224"/>
      <c r="J29" s="224"/>
      <c r="K29" s="225"/>
    </row>
    <row r="36" spans="3:8" x14ac:dyDescent="0.25">
      <c r="C36" s="67" t="s">
        <v>256</v>
      </c>
      <c r="E36" s="182" t="s">
        <v>175</v>
      </c>
      <c r="F36" s="182" t="s">
        <v>176</v>
      </c>
      <c r="G36" s="182" t="s">
        <v>177</v>
      </c>
    </row>
    <row r="37" spans="3:8" x14ac:dyDescent="0.25">
      <c r="C37" s="299">
        <v>2013</v>
      </c>
      <c r="D37" s="67"/>
      <c r="E37" s="181" t="s">
        <v>276</v>
      </c>
      <c r="F37" s="181" t="s">
        <v>172</v>
      </c>
      <c r="G37" s="181" t="s">
        <v>181</v>
      </c>
    </row>
    <row r="38" spans="3:8" x14ac:dyDescent="0.25">
      <c r="E38" s="181" t="s">
        <v>164</v>
      </c>
      <c r="F38" s="181" t="s">
        <v>169</v>
      </c>
      <c r="G38" s="181" t="s">
        <v>179</v>
      </c>
    </row>
    <row r="39" spans="3:8" x14ac:dyDescent="0.25">
      <c r="E39" s="181" t="s">
        <v>168</v>
      </c>
      <c r="F39" s="181" t="s">
        <v>174</v>
      </c>
      <c r="G39" s="181" t="s">
        <v>183</v>
      </c>
    </row>
    <row r="40" spans="3:8" x14ac:dyDescent="0.25">
      <c r="E40" s="181" t="s">
        <v>166</v>
      </c>
      <c r="F40" s="181" t="s">
        <v>171</v>
      </c>
      <c r="G40" s="181" t="s">
        <v>180</v>
      </c>
    </row>
    <row r="41" spans="3:8" x14ac:dyDescent="0.25">
      <c r="E41" s="181" t="s">
        <v>167</v>
      </c>
      <c r="F41" s="181" t="s">
        <v>173</v>
      </c>
      <c r="G41" s="181" t="s">
        <v>182</v>
      </c>
    </row>
    <row r="42" spans="3:8" x14ac:dyDescent="0.25">
      <c r="E42" s="181" t="s">
        <v>165</v>
      </c>
      <c r="F42" s="181" t="s">
        <v>170</v>
      </c>
      <c r="G42" s="181" t="s">
        <v>179</v>
      </c>
    </row>
    <row r="43" spans="3:8" x14ac:dyDescent="0.25">
      <c r="E43" s="181" t="s">
        <v>163</v>
      </c>
      <c r="F43" s="181" t="s">
        <v>162</v>
      </c>
      <c r="G43" s="181" t="s">
        <v>178</v>
      </c>
    </row>
    <row r="45" spans="3:8" x14ac:dyDescent="0.25">
      <c r="C45" s="67"/>
      <c r="D45" s="67"/>
      <c r="E45" s="67"/>
      <c r="F45" s="67"/>
      <c r="G45" s="67"/>
      <c r="H45" s="67"/>
    </row>
    <row r="46" spans="3:8" x14ac:dyDescent="0.25">
      <c r="C46" s="67" t="s">
        <v>257</v>
      </c>
      <c r="D46" s="67"/>
      <c r="E46" s="182" t="s">
        <v>175</v>
      </c>
      <c r="F46" s="182" t="s">
        <v>176</v>
      </c>
      <c r="G46" s="182" t="s">
        <v>177</v>
      </c>
      <c r="H46" s="67"/>
    </row>
    <row r="47" spans="3:8" x14ac:dyDescent="0.25">
      <c r="C47" s="299">
        <v>2018</v>
      </c>
      <c r="D47" s="67"/>
      <c r="E47" s="181" t="s">
        <v>276</v>
      </c>
      <c r="F47" s="181" t="s">
        <v>172</v>
      </c>
      <c r="G47" s="181" t="s">
        <v>181</v>
      </c>
      <c r="H47" s="67"/>
    </row>
    <row r="48" spans="3:8" x14ac:dyDescent="0.25">
      <c r="C48" s="67"/>
      <c r="D48" s="67"/>
      <c r="E48" s="181" t="s">
        <v>166</v>
      </c>
      <c r="F48" s="181" t="s">
        <v>171</v>
      </c>
      <c r="G48" s="181" t="s">
        <v>263</v>
      </c>
      <c r="H48" s="67"/>
    </row>
    <row r="49" spans="3:8" x14ac:dyDescent="0.25">
      <c r="C49" s="67"/>
      <c r="D49" s="67"/>
      <c r="E49" s="181" t="s">
        <v>167</v>
      </c>
      <c r="F49" s="181" t="s">
        <v>173</v>
      </c>
      <c r="G49" s="181" t="s">
        <v>182</v>
      </c>
      <c r="H49" s="67"/>
    </row>
    <row r="50" spans="3:8" x14ac:dyDescent="0.25">
      <c r="C50" s="67"/>
      <c r="D50" s="67"/>
      <c r="E50" s="181" t="s">
        <v>261</v>
      </c>
      <c r="F50" s="181" t="s">
        <v>262</v>
      </c>
      <c r="G50" s="181" t="s">
        <v>260</v>
      </c>
      <c r="H50" s="67"/>
    </row>
    <row r="51" spans="3:8" x14ac:dyDescent="0.25">
      <c r="C51" s="67"/>
      <c r="D51" s="67"/>
      <c r="E51" s="181" t="s">
        <v>258</v>
      </c>
      <c r="F51" s="181" t="s">
        <v>259</v>
      </c>
      <c r="G51" s="181" t="s">
        <v>178</v>
      </c>
      <c r="H51" s="67"/>
    </row>
    <row r="52" spans="3:8" x14ac:dyDescent="0.25">
      <c r="C52" s="67"/>
      <c r="D52" s="67"/>
      <c r="E52" s="181" t="s">
        <v>165</v>
      </c>
      <c r="F52" s="181" t="s">
        <v>170</v>
      </c>
      <c r="G52" s="181" t="s">
        <v>264</v>
      </c>
      <c r="H52" s="67"/>
    </row>
    <row r="53" spans="3:8" x14ac:dyDescent="0.25">
      <c r="C53" s="67"/>
      <c r="D53" s="67"/>
      <c r="E53" s="67"/>
      <c r="F53" s="67"/>
      <c r="G53" s="67"/>
      <c r="H53" s="67"/>
    </row>
  </sheetData>
  <sheetProtection password="D057" sheet="1" objects="1" scenarios="1"/>
  <sortState ref="E36:G42">
    <sortCondition ref="E36"/>
  </sortState>
  <hyperlinks>
    <hyperlink ref="H28" location="Graphique!A1" display="Graphique"/>
    <hyperlink ref="F28" location="Résultats!A1" display="Résultats"/>
    <hyperlink ref="J7" location="'Infos service'!A1" display="OPCT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showGridLines="0" workbookViewId="0"/>
  </sheetViews>
  <sheetFormatPr baseColWidth="10" defaultColWidth="11.42578125" defaultRowHeight="15" x14ac:dyDescent="0.25"/>
  <cols>
    <col min="1" max="1" width="11.42578125" style="228"/>
    <col min="2" max="2" width="53.28515625" style="67" bestFit="1" customWidth="1"/>
    <col min="3" max="3" width="11.42578125" style="67"/>
    <col min="4" max="4" width="11.42578125" style="67" customWidth="1"/>
    <col min="5" max="7" width="11.42578125" style="67"/>
    <col min="8" max="20" width="11.42578125" style="228"/>
    <col min="21" max="16384" width="11.42578125" style="67"/>
  </cols>
  <sheetData>
    <row r="1" spans="1:7" ht="14.45" x14ac:dyDescent="0.35">
      <c r="B1" s="228"/>
      <c r="C1" s="228"/>
      <c r="D1" s="228"/>
      <c r="E1" s="228"/>
      <c r="F1" s="228"/>
      <c r="G1" s="228"/>
    </row>
    <row r="2" spans="1:7" x14ac:dyDescent="0.25">
      <c r="B2" s="229" t="s">
        <v>243</v>
      </c>
      <c r="C2" s="228"/>
      <c r="D2" s="228"/>
      <c r="E2" s="228"/>
      <c r="F2" s="228"/>
      <c r="G2" s="228"/>
    </row>
    <row r="3" spans="1:7" x14ac:dyDescent="0.25">
      <c r="B3" s="229" t="s">
        <v>244</v>
      </c>
      <c r="C3" s="228"/>
      <c r="D3" s="228"/>
      <c r="E3" s="228"/>
      <c r="F3" s="228"/>
      <c r="G3" s="228"/>
    </row>
    <row r="4" spans="1:7" s="228" customFormat="1" ht="14.45" x14ac:dyDescent="0.35"/>
    <row r="5" spans="1:7" s="228" customFormat="1" x14ac:dyDescent="0.25">
      <c r="B5" s="230" t="s">
        <v>189</v>
      </c>
    </row>
    <row r="6" spans="1:7" s="228" customFormat="1" thickBot="1" x14ac:dyDescent="0.4">
      <c r="B6" s="230" t="s">
        <v>202</v>
      </c>
    </row>
    <row r="7" spans="1:7" s="228" customFormat="1" ht="14.45" x14ac:dyDescent="0.35">
      <c r="A7" s="228">
        <v>1</v>
      </c>
      <c r="B7" s="285" t="s">
        <v>266</v>
      </c>
    </row>
    <row r="8" spans="1:7" s="228" customFormat="1" ht="14.45" x14ac:dyDescent="0.35">
      <c r="A8" s="228">
        <v>2</v>
      </c>
      <c r="B8" s="286" t="s">
        <v>267</v>
      </c>
    </row>
    <row r="9" spans="1:7" s="228" customFormat="1" ht="14.45" x14ac:dyDescent="0.35">
      <c r="A9" s="228">
        <v>3</v>
      </c>
      <c r="B9" s="286" t="s">
        <v>268</v>
      </c>
    </row>
    <row r="10" spans="1:7" s="228" customFormat="1" x14ac:dyDescent="0.25">
      <c r="A10" s="228">
        <v>4</v>
      </c>
      <c r="B10" s="286" t="s">
        <v>157</v>
      </c>
    </row>
    <row r="11" spans="1:7" s="228" customFormat="1" x14ac:dyDescent="0.25">
      <c r="A11" s="228">
        <v>5</v>
      </c>
      <c r="B11" s="286" t="s">
        <v>158</v>
      </c>
    </row>
    <row r="12" spans="1:7" s="228" customFormat="1" ht="14.45" x14ac:dyDescent="0.35">
      <c r="A12" s="228">
        <v>6</v>
      </c>
      <c r="B12" s="286" t="s">
        <v>242</v>
      </c>
    </row>
    <row r="13" spans="1:7" s="228" customFormat="1" ht="14.45" x14ac:dyDescent="0.35">
      <c r="A13" s="228">
        <v>7</v>
      </c>
      <c r="B13" s="286" t="s">
        <v>159</v>
      </c>
    </row>
    <row r="14" spans="1:7" s="228" customFormat="1" x14ac:dyDescent="0.25">
      <c r="A14" s="228">
        <v>8</v>
      </c>
      <c r="B14" s="286" t="s">
        <v>160</v>
      </c>
      <c r="D14" s="229" t="s">
        <v>272</v>
      </c>
    </row>
    <row r="15" spans="1:7" s="228" customFormat="1" x14ac:dyDescent="0.25">
      <c r="A15" s="228">
        <v>9</v>
      </c>
      <c r="B15" s="286" t="s">
        <v>269</v>
      </c>
      <c r="D15" s="229" t="s">
        <v>273</v>
      </c>
    </row>
    <row r="16" spans="1:7" s="228" customFormat="1" ht="14.45" x14ac:dyDescent="0.35">
      <c r="A16" s="228">
        <v>10</v>
      </c>
      <c r="B16" s="286"/>
    </row>
    <row r="17" spans="1:7" s="228" customFormat="1" ht="14.45" x14ac:dyDescent="0.35">
      <c r="A17" s="228">
        <v>11</v>
      </c>
      <c r="B17" s="286"/>
      <c r="D17" s="305" t="s">
        <v>270</v>
      </c>
      <c r="E17" s="286"/>
    </row>
    <row r="18" spans="1:7" s="228" customFormat="1" ht="14.45" x14ac:dyDescent="0.35">
      <c r="A18" s="228">
        <v>12</v>
      </c>
      <c r="B18" s="286"/>
      <c r="D18" s="305" t="s">
        <v>271</v>
      </c>
      <c r="E18" s="286"/>
    </row>
    <row r="19" spans="1:7" s="228" customFormat="1" ht="14.45" x14ac:dyDescent="0.35">
      <c r="A19" s="228">
        <v>13</v>
      </c>
      <c r="B19" s="286"/>
    </row>
    <row r="20" spans="1:7" s="228" customFormat="1" ht="14.45" x14ac:dyDescent="0.35">
      <c r="A20" s="228">
        <v>14</v>
      </c>
      <c r="B20" s="286"/>
    </row>
    <row r="21" spans="1:7" s="228" customFormat="1" thickBot="1" x14ac:dyDescent="0.4">
      <c r="A21" s="228">
        <v>15</v>
      </c>
      <c r="B21" s="287"/>
    </row>
    <row r="22" spans="1:7" s="228" customFormat="1" ht="14.45" x14ac:dyDescent="0.35"/>
    <row r="23" spans="1:7" s="228" customFormat="1" x14ac:dyDescent="0.25"/>
    <row r="24" spans="1:7" s="228" customFormat="1" ht="15.75" thickBot="1" x14ac:dyDescent="0.3"/>
    <row r="25" spans="1:7" ht="15.75" thickBot="1" x14ac:dyDescent="0.3">
      <c r="B25" s="185" t="s">
        <v>122</v>
      </c>
      <c r="C25" s="228"/>
      <c r="D25" s="228"/>
      <c r="E25" s="228"/>
      <c r="F25" s="228"/>
      <c r="G25" s="228"/>
    </row>
    <row r="26" spans="1:7" ht="16.5" thickBot="1" x14ac:dyDescent="0.3">
      <c r="B26" s="186" t="s">
        <v>203</v>
      </c>
      <c r="C26" s="228"/>
      <c r="D26" s="228"/>
      <c r="E26" s="228"/>
      <c r="F26" s="228"/>
      <c r="G26" s="228"/>
    </row>
    <row r="27" spans="1:7" ht="15.75" thickBot="1" x14ac:dyDescent="0.3">
      <c r="B27" s="187"/>
      <c r="C27" s="288">
        <v>1</v>
      </c>
      <c r="D27" s="288">
        <v>2</v>
      </c>
      <c r="E27" s="288">
        <v>3</v>
      </c>
      <c r="F27" s="288">
        <v>4</v>
      </c>
      <c r="G27" s="288">
        <v>5</v>
      </c>
    </row>
    <row r="28" spans="1:7" ht="15.75" thickBot="1" x14ac:dyDescent="0.3">
      <c r="B28" s="100"/>
      <c r="C28" s="289" t="str">
        <f>B7</f>
        <v>IM</v>
      </c>
      <c r="D28" s="289" t="str">
        <f>B8</f>
        <v>IV</v>
      </c>
      <c r="E28" s="289" t="str">
        <f>B9</f>
        <v>Sous cut</v>
      </c>
      <c r="F28" s="289" t="str">
        <f>B10</f>
        <v xml:space="preserve">Hémoculture </v>
      </c>
      <c r="G28" s="289" t="str">
        <f>B11</f>
        <v>Cathéter</v>
      </c>
    </row>
    <row r="29" spans="1:7" x14ac:dyDescent="0.25">
      <c r="B29" s="100"/>
      <c r="C29" s="290"/>
      <c r="D29" s="290"/>
      <c r="E29" s="290"/>
      <c r="F29" s="290"/>
      <c r="G29" s="290"/>
    </row>
    <row r="30" spans="1:7" x14ac:dyDescent="0.25">
      <c r="B30" s="188"/>
      <c r="C30" s="290"/>
      <c r="D30" s="290"/>
      <c r="E30" s="290"/>
      <c r="F30" s="290"/>
      <c r="G30" s="290"/>
    </row>
    <row r="31" spans="1:7" ht="15.75" thickBot="1" x14ac:dyDescent="0.3">
      <c r="B31" s="188"/>
      <c r="C31" s="288">
        <v>6</v>
      </c>
      <c r="D31" s="288">
        <v>7</v>
      </c>
      <c r="E31" s="288">
        <v>8</v>
      </c>
      <c r="F31" s="288">
        <v>9</v>
      </c>
      <c r="G31" s="288">
        <v>10</v>
      </c>
    </row>
    <row r="32" spans="1:7" ht="15.75" thickBot="1" x14ac:dyDescent="0.3">
      <c r="B32" s="189"/>
      <c r="C32" s="289" t="str">
        <f>B12</f>
        <v>Aiguille de Huber</v>
      </c>
      <c r="D32" s="289" t="str">
        <f>B13</f>
        <v>Lancet</v>
      </c>
      <c r="E32" s="289" t="str">
        <f>B14</f>
        <v>Aiguille pour stylo à insuline</v>
      </c>
      <c r="F32" s="289" t="str">
        <f>B15</f>
        <v xml:space="preserve">Matériel piquant pour ponction </v>
      </c>
      <c r="G32" s="289">
        <f>B16</f>
        <v>0</v>
      </c>
    </row>
    <row r="33" spans="2:7" x14ac:dyDescent="0.25">
      <c r="B33" s="100"/>
      <c r="C33" s="290"/>
      <c r="D33" s="290"/>
      <c r="E33" s="290"/>
      <c r="F33" s="290"/>
      <c r="G33" s="290"/>
    </row>
    <row r="34" spans="2:7" x14ac:dyDescent="0.25">
      <c r="B34" s="100"/>
      <c r="C34" s="290"/>
      <c r="D34" s="290"/>
      <c r="E34" s="290"/>
      <c r="F34" s="290"/>
      <c r="G34" s="290"/>
    </row>
    <row r="35" spans="2:7" ht="15.75" thickBot="1" x14ac:dyDescent="0.3">
      <c r="B35" s="100"/>
      <c r="C35" s="288">
        <v>11</v>
      </c>
      <c r="D35" s="288">
        <v>12</v>
      </c>
      <c r="E35" s="288">
        <v>13</v>
      </c>
      <c r="F35" s="288">
        <v>14</v>
      </c>
      <c r="G35" s="288">
        <v>15</v>
      </c>
    </row>
    <row r="36" spans="2:7" ht="15.75" thickBot="1" x14ac:dyDescent="0.3">
      <c r="B36" s="123"/>
      <c r="C36" s="289">
        <f>B17</f>
        <v>0</v>
      </c>
      <c r="D36" s="289">
        <f>B18</f>
        <v>0</v>
      </c>
      <c r="E36" s="289">
        <f>B19</f>
        <v>0</v>
      </c>
      <c r="F36" s="289">
        <f>B20</f>
        <v>0</v>
      </c>
      <c r="G36" s="289">
        <f>B21</f>
        <v>0</v>
      </c>
    </row>
    <row r="37" spans="2:7" s="228" customFormat="1" x14ac:dyDescent="0.25"/>
    <row r="38" spans="2:7" s="228" customFormat="1" x14ac:dyDescent="0.25"/>
    <row r="39" spans="2:7" s="228" customFormat="1" x14ac:dyDescent="0.25"/>
    <row r="40" spans="2:7" x14ac:dyDescent="0.25">
      <c r="B40" s="228"/>
      <c r="C40" s="228"/>
      <c r="D40" s="228"/>
      <c r="E40" s="228"/>
      <c r="F40" s="228"/>
      <c r="G40" s="228"/>
    </row>
    <row r="41" spans="2:7" x14ac:dyDescent="0.25">
      <c r="B41" s="228"/>
      <c r="C41" s="228"/>
      <c r="D41" s="228"/>
      <c r="E41" s="228"/>
      <c r="F41" s="228"/>
      <c r="G41" s="228"/>
    </row>
    <row r="42" spans="2:7" x14ac:dyDescent="0.25">
      <c r="B42" s="228"/>
      <c r="C42" s="228"/>
      <c r="D42" s="228"/>
      <c r="E42" s="228"/>
      <c r="F42" s="228"/>
      <c r="G42" s="228"/>
    </row>
    <row r="43" spans="2:7" x14ac:dyDescent="0.25">
      <c r="B43" s="228"/>
      <c r="C43" s="228"/>
      <c r="D43" s="228"/>
      <c r="E43" s="228"/>
      <c r="F43" s="228"/>
      <c r="G43" s="228"/>
    </row>
    <row r="44" spans="2:7" x14ac:dyDescent="0.25">
      <c r="B44" s="228"/>
      <c r="C44" s="228"/>
      <c r="D44" s="228"/>
      <c r="E44" s="228"/>
      <c r="F44" s="228"/>
      <c r="G44" s="228"/>
    </row>
    <row r="45" spans="2:7" x14ac:dyDescent="0.25">
      <c r="B45" s="228"/>
      <c r="C45" s="228"/>
      <c r="D45" s="228"/>
      <c r="E45" s="228"/>
      <c r="F45" s="228"/>
      <c r="G45" s="228"/>
    </row>
    <row r="46" spans="2:7" x14ac:dyDescent="0.25">
      <c r="B46" s="228"/>
      <c r="C46" s="228"/>
      <c r="D46" s="228"/>
      <c r="E46" s="228"/>
      <c r="F46" s="228"/>
      <c r="G46" s="228"/>
    </row>
    <row r="47" spans="2:7" x14ac:dyDescent="0.25">
      <c r="B47" s="228"/>
      <c r="C47" s="228"/>
      <c r="D47" s="228"/>
      <c r="E47" s="228"/>
      <c r="F47" s="228"/>
      <c r="G47" s="228"/>
    </row>
    <row r="48" spans="2:7" x14ac:dyDescent="0.25">
      <c r="B48" s="228"/>
      <c r="C48" s="228"/>
      <c r="D48" s="228"/>
      <c r="E48" s="228"/>
      <c r="F48" s="228"/>
      <c r="G48" s="228"/>
    </row>
    <row r="49" s="228" customFormat="1" x14ac:dyDescent="0.25"/>
    <row r="50" s="228" customFormat="1" x14ac:dyDescent="0.25"/>
    <row r="51" s="228" customFormat="1" x14ac:dyDescent="0.25"/>
    <row r="52" s="228" customFormat="1" x14ac:dyDescent="0.25"/>
    <row r="53" s="228" customFormat="1" x14ac:dyDescent="0.25"/>
    <row r="54" s="228" customFormat="1" x14ac:dyDescent="0.25"/>
    <row r="55" s="228" customFormat="1" x14ac:dyDescent="0.25"/>
    <row r="56" s="228" customFormat="1" x14ac:dyDescent="0.25"/>
    <row r="57" s="228" customFormat="1" x14ac:dyDescent="0.25"/>
    <row r="58" s="228" customFormat="1" x14ac:dyDescent="0.25"/>
    <row r="59" s="228" customFormat="1" x14ac:dyDescent="0.25"/>
    <row r="60" s="228" customFormat="1" x14ac:dyDescent="0.25"/>
    <row r="61" s="228" customFormat="1" x14ac:dyDescent="0.25"/>
    <row r="62" s="228" customFormat="1" x14ac:dyDescent="0.25"/>
    <row r="63" s="228" customFormat="1" x14ac:dyDescent="0.25"/>
    <row r="64" s="228" customFormat="1" x14ac:dyDescent="0.25"/>
    <row r="65" s="228" customFormat="1" x14ac:dyDescent="0.25"/>
    <row r="66" s="228" customFormat="1" x14ac:dyDescent="0.25"/>
    <row r="67" s="228" customFormat="1" x14ac:dyDescent="0.25"/>
    <row r="68" s="228" customFormat="1" x14ac:dyDescent="0.25"/>
    <row r="69" s="228" customFormat="1" x14ac:dyDescent="0.25"/>
    <row r="70" s="228" customFormat="1" x14ac:dyDescent="0.25"/>
    <row r="71" s="228" customFormat="1" x14ac:dyDescent="0.25"/>
    <row r="72" s="228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D147" sqref="D147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8" width="11.42578125" style="23"/>
    <col min="9" max="9" width="11.42578125" style="23" customWidth="1"/>
    <col min="10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 customWidth="1"/>
    <col min="15" max="17" width="11.42578125" style="175"/>
    <col min="18" max="18" width="11.42578125" style="176"/>
    <col min="19" max="45" width="11.42578125" style="175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8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40" t="e">
        <f>IF(D34="non",(L190*100)/Points!F42,(L190*100)/Points!F40)</f>
        <v>#DIV/0!</v>
      </c>
      <c r="E3" s="139" t="s">
        <v>130</v>
      </c>
      <c r="AG3" s="175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41" t="s">
        <v>105</v>
      </c>
      <c r="AG4" s="175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2" t="e">
        <f>(L112*100)/Points!F34</f>
        <v>#DIV/0!</v>
      </c>
      <c r="AG5" s="175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86" t="s">
        <v>107</v>
      </c>
      <c r="K6" s="87"/>
      <c r="U6" s="177" t="s">
        <v>108</v>
      </c>
      <c r="AG6" s="175" t="s">
        <v>233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5.95" thickBot="1" x14ac:dyDescent="0.4">
      <c r="B7" s="88"/>
      <c r="C7" s="130" t="s">
        <v>127</v>
      </c>
      <c r="D7" s="81"/>
      <c r="F7" s="67"/>
      <c r="K7" s="87"/>
      <c r="L7" s="90">
        <f>L8+L9</f>
        <v>0</v>
      </c>
      <c r="M7" s="263" t="s">
        <v>222</v>
      </c>
      <c r="N7" s="264"/>
      <c r="U7" s="177"/>
      <c r="AG7" s="175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8"/>
      <c r="C8" s="111" t="s">
        <v>110</v>
      </c>
      <c r="D8" s="89"/>
      <c r="K8" s="87"/>
      <c r="L8" s="120">
        <f>IF(D8&gt;=100,(Points!F10),0)</f>
        <v>0</v>
      </c>
      <c r="M8" s="72" t="e">
        <f>L7+L10+L23</f>
        <v>#DIV/0!</v>
      </c>
      <c r="N8" s="66">
        <f>IF((D8&gt;0)*(D8&lt;80),5,0)</f>
        <v>0</v>
      </c>
      <c r="P8" s="175">
        <f>IF((D8&gt;=80)*(D8&lt;100),10,0)</f>
        <v>0</v>
      </c>
      <c r="Q8" s="175">
        <f>IF((D8&gt;=100)*(D8&lt;150),20,0)</f>
        <v>0</v>
      </c>
      <c r="R8" s="176">
        <f>IF((D8&gt;=150),25,0)</f>
        <v>0</v>
      </c>
      <c r="U8" s="177">
        <f>MAX(N8:R8)</f>
        <v>0</v>
      </c>
      <c r="AG8" s="175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5" t="e">
        <f>((M8*100)/Points!G12)</f>
        <v>#DIV/0!</v>
      </c>
      <c r="B9" s="144" t="s">
        <v>130</v>
      </c>
      <c r="K9" s="87"/>
      <c r="L9" s="120">
        <f>IF(D7=$AG$3,Points!F9,0)</f>
        <v>0</v>
      </c>
      <c r="U9" s="177"/>
      <c r="AG9" s="175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5.95" thickBot="1" x14ac:dyDescent="0.4">
      <c r="B10" s="106"/>
      <c r="C10" s="136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7"/>
      <c r="L10" s="90" t="e">
        <f>J12*Points!F11</f>
        <v>#DIV/0!</v>
      </c>
      <c r="N10" s="66">
        <f>IF(D10="oui",20,0)</f>
        <v>0</v>
      </c>
      <c r="P10" s="175">
        <f>IF(D10="NA",20,0)</f>
        <v>0</v>
      </c>
      <c r="U10" s="177">
        <f>MAX(N10:P10)</f>
        <v>0</v>
      </c>
      <c r="AG10" s="175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6"/>
      <c r="C11" s="107"/>
      <c r="D11" s="89"/>
      <c r="E11" s="89"/>
      <c r="F11" s="89"/>
      <c r="G11" s="89"/>
      <c r="H11" s="89"/>
      <c r="K11" s="87"/>
      <c r="L11" s="90"/>
      <c r="U11" s="177"/>
      <c r="AG11" s="175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6"/>
      <c r="C12" s="100"/>
      <c r="D12" s="90">
        <f>IF(D11=$AG$3,1,0)</f>
        <v>0</v>
      </c>
      <c r="E12" s="90">
        <f t="shared" ref="E12:H12" si="0">IF(E11=$AG$3,1,0)</f>
        <v>0</v>
      </c>
      <c r="F12" s="90">
        <f t="shared" si="0"/>
        <v>0</v>
      </c>
      <c r="G12" s="90">
        <f t="shared" si="0"/>
        <v>0</v>
      </c>
      <c r="H12" s="90">
        <f t="shared" si="0"/>
        <v>0</v>
      </c>
      <c r="I12" s="23">
        <f>SUM(D12:H12)</f>
        <v>0</v>
      </c>
      <c r="J12" s="23" t="e">
        <f>(I12+I16+I20)/(I13+I17+I21)</f>
        <v>#DIV/0!</v>
      </c>
      <c r="K12" s="105"/>
      <c r="L12" s="90"/>
      <c r="U12" s="177"/>
      <c r="AG12" s="175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6"/>
      <c r="C13" s="100"/>
      <c r="D13" s="90">
        <f>IF(D11&lt;&gt;"",1,0)</f>
        <v>0</v>
      </c>
      <c r="E13" s="90">
        <f t="shared" ref="E13:H13" si="1">IF(E11&lt;&gt;"",1,0)</f>
        <v>0</v>
      </c>
      <c r="F13" s="90">
        <f t="shared" si="1"/>
        <v>0</v>
      </c>
      <c r="G13" s="90">
        <f t="shared" si="1"/>
        <v>0</v>
      </c>
      <c r="H13" s="90">
        <f t="shared" si="1"/>
        <v>0</v>
      </c>
      <c r="I13" s="23">
        <f>SUM(D13:H13)</f>
        <v>0</v>
      </c>
      <c r="K13" s="87"/>
      <c r="L13" s="90"/>
      <c r="U13" s="177"/>
      <c r="AG13" s="175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6"/>
      <c r="C14" s="107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7"/>
      <c r="L14" s="90"/>
      <c r="U14" s="177"/>
      <c r="AG14" s="175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6"/>
      <c r="C15" s="107"/>
      <c r="D15" s="89"/>
      <c r="E15" s="89"/>
      <c r="F15" s="89"/>
      <c r="G15" s="89"/>
      <c r="H15" s="89"/>
      <c r="K15" s="87"/>
      <c r="L15" s="90"/>
      <c r="U15" s="177"/>
      <c r="AG15" s="175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6"/>
      <c r="C16" s="107"/>
      <c r="D16" s="90">
        <f>IF(D15=$AG$3,1,0)</f>
        <v>0</v>
      </c>
      <c r="E16" s="90">
        <f t="shared" ref="E16:H16" si="2">IF(E15=$AG$3,1,0)</f>
        <v>0</v>
      </c>
      <c r="F16" s="90">
        <f t="shared" si="2"/>
        <v>0</v>
      </c>
      <c r="G16" s="90">
        <f t="shared" si="2"/>
        <v>0</v>
      </c>
      <c r="H16" s="90">
        <f t="shared" si="2"/>
        <v>0</v>
      </c>
      <c r="I16" s="23">
        <f t="shared" ref="I16:I17" si="3">SUM(D16:H16)</f>
        <v>0</v>
      </c>
      <c r="K16" s="87"/>
      <c r="L16" s="90"/>
      <c r="U16" s="177"/>
      <c r="AG16" s="175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6"/>
      <c r="C17" s="100"/>
      <c r="D17" s="90">
        <f>IF(D15&lt;&gt;"",1,0)</f>
        <v>0</v>
      </c>
      <c r="E17" s="90">
        <f t="shared" ref="E17:H17" si="4">IF(E15&lt;&gt;"",1,0)</f>
        <v>0</v>
      </c>
      <c r="F17" s="90">
        <f t="shared" si="4"/>
        <v>0</v>
      </c>
      <c r="G17" s="90">
        <f t="shared" si="4"/>
        <v>0</v>
      </c>
      <c r="H17" s="90">
        <f t="shared" si="4"/>
        <v>0</v>
      </c>
      <c r="I17" s="23">
        <f t="shared" si="3"/>
        <v>0</v>
      </c>
      <c r="K17" s="87"/>
      <c r="L17" s="90"/>
      <c r="U17" s="177"/>
      <c r="AG17" s="175" t="s">
        <v>136</v>
      </c>
    </row>
    <row r="18" spans="2:45" ht="15.75" thickBot="1" x14ac:dyDescent="0.3">
      <c r="B18" s="106"/>
      <c r="C18" s="107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7"/>
      <c r="L18" s="90"/>
      <c r="U18" s="177"/>
      <c r="AG18" s="175" t="s">
        <v>137</v>
      </c>
    </row>
    <row r="19" spans="2:45" thickBot="1" x14ac:dyDescent="0.4">
      <c r="B19" s="106"/>
      <c r="C19" s="108"/>
      <c r="D19" s="89"/>
      <c r="E19" s="89"/>
      <c r="F19" s="89"/>
      <c r="G19" s="89"/>
      <c r="H19" s="89"/>
      <c r="K19" s="87"/>
      <c r="L19" s="90"/>
      <c r="U19" s="177"/>
    </row>
    <row r="20" spans="2:45" ht="3" customHeight="1" x14ac:dyDescent="0.35">
      <c r="B20" s="88"/>
      <c r="D20" s="90">
        <f>IF(D19=$AG$3,1,0)</f>
        <v>0</v>
      </c>
      <c r="E20" s="90">
        <f t="shared" ref="E20:H20" si="5">IF(E19=$AG$3,1,0)</f>
        <v>0</v>
      </c>
      <c r="F20" s="90">
        <f t="shared" si="5"/>
        <v>0</v>
      </c>
      <c r="G20" s="90">
        <f t="shared" si="5"/>
        <v>0</v>
      </c>
      <c r="H20" s="90">
        <f t="shared" si="5"/>
        <v>0</v>
      </c>
      <c r="I20" s="23">
        <f t="shared" ref="I20:I21" si="6">SUM(D20:H20)</f>
        <v>0</v>
      </c>
      <c r="K20" s="87"/>
      <c r="L20" s="90"/>
      <c r="U20" s="177"/>
    </row>
    <row r="21" spans="2:45" ht="3.75" customHeight="1" x14ac:dyDescent="0.35">
      <c r="B21" s="88"/>
      <c r="D21" s="90">
        <f>IF(D19&lt;&gt;"",1,0)</f>
        <v>0</v>
      </c>
      <c r="E21" s="90">
        <f t="shared" ref="E21:H21" si="7">IF(E19&lt;&gt;"",1,0)</f>
        <v>0</v>
      </c>
      <c r="F21" s="90">
        <f t="shared" si="7"/>
        <v>0</v>
      </c>
      <c r="G21" s="90">
        <f t="shared" si="7"/>
        <v>0</v>
      </c>
      <c r="H21" s="90">
        <f t="shared" si="7"/>
        <v>0</v>
      </c>
      <c r="I21" s="23">
        <f t="shared" si="6"/>
        <v>0</v>
      </c>
      <c r="K21" s="87"/>
      <c r="L21" s="90"/>
      <c r="U21" s="177"/>
    </row>
    <row r="22" spans="2:45" thickBot="1" x14ac:dyDescent="0.4">
      <c r="B22" s="88"/>
      <c r="K22" s="87"/>
      <c r="L22" s="90"/>
      <c r="U22" s="177"/>
    </row>
    <row r="23" spans="2:45" ht="16.5" thickBot="1" x14ac:dyDescent="0.3">
      <c r="B23" s="106"/>
      <c r="C23" s="131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1" t="e">
        <f>J12*Points!F12</f>
        <v>#DIV/0!</v>
      </c>
      <c r="L23" s="90" t="e">
        <f>K23*J25</f>
        <v>#DIV/0!</v>
      </c>
      <c r="U23" s="177"/>
    </row>
    <row r="24" spans="2:45" thickBot="1" x14ac:dyDescent="0.4">
      <c r="B24" s="106"/>
      <c r="C24" s="109"/>
      <c r="D24" s="89"/>
      <c r="E24" s="89"/>
      <c r="F24" s="89"/>
      <c r="G24" s="89"/>
      <c r="H24" s="89"/>
      <c r="K24" s="87"/>
      <c r="L24" s="90"/>
      <c r="U24" s="177"/>
    </row>
    <row r="25" spans="2:45" ht="3.75" customHeight="1" x14ac:dyDescent="0.35">
      <c r="B25" s="106"/>
      <c r="C25" s="100"/>
      <c r="D25" s="90">
        <f>IF(D24=$AG$3,1,0)</f>
        <v>0</v>
      </c>
      <c r="E25" s="90">
        <f t="shared" ref="E25:H25" si="8">IF(E24=$AG$3,1,0)</f>
        <v>0</v>
      </c>
      <c r="F25" s="90">
        <f t="shared" si="8"/>
        <v>0</v>
      </c>
      <c r="G25" s="90">
        <f t="shared" si="8"/>
        <v>0</v>
      </c>
      <c r="H25" s="90">
        <f t="shared" si="8"/>
        <v>0</v>
      </c>
      <c r="I25" s="23">
        <f>SUM(D25:H25)</f>
        <v>0</v>
      </c>
      <c r="J25" s="23" t="e">
        <f>(I25+I29)/(I26+I30)</f>
        <v>#DIV/0!</v>
      </c>
      <c r="K25" s="87"/>
      <c r="L25" s="90"/>
      <c r="U25" s="177"/>
    </row>
    <row r="26" spans="2:45" ht="3.75" customHeight="1" x14ac:dyDescent="0.35">
      <c r="B26" s="106"/>
      <c r="C26" s="100"/>
      <c r="D26" s="90">
        <f>IF(D24&lt;&gt;"",1,0)</f>
        <v>0</v>
      </c>
      <c r="E26" s="90">
        <f t="shared" ref="E26:H26" si="9">IF(E24&lt;&gt;"",1,0)</f>
        <v>0</v>
      </c>
      <c r="F26" s="90">
        <f t="shared" si="9"/>
        <v>0</v>
      </c>
      <c r="G26" s="90">
        <f t="shared" si="9"/>
        <v>0</v>
      </c>
      <c r="H26" s="90">
        <f t="shared" si="9"/>
        <v>0</v>
      </c>
      <c r="I26" s="23">
        <f t="shared" ref="I26:I30" si="10">SUM(D26:H26)</f>
        <v>0</v>
      </c>
      <c r="K26" s="87"/>
      <c r="L26" s="90"/>
      <c r="U26" s="177"/>
    </row>
    <row r="27" spans="2:45" thickBot="1" x14ac:dyDescent="0.4">
      <c r="B27" s="106"/>
      <c r="C27" s="109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7"/>
      <c r="L27" s="90"/>
      <c r="U27" s="177"/>
    </row>
    <row r="28" spans="2:45" thickBot="1" x14ac:dyDescent="0.4">
      <c r="B28" s="106"/>
      <c r="C28" s="110"/>
      <c r="D28" s="89"/>
      <c r="E28" s="89"/>
      <c r="F28" s="89"/>
      <c r="G28" s="89"/>
      <c r="H28" s="89"/>
      <c r="K28" s="87"/>
      <c r="L28" s="90"/>
      <c r="U28" s="177"/>
    </row>
    <row r="29" spans="2:45" ht="3" customHeight="1" x14ac:dyDescent="0.35">
      <c r="B29" s="106"/>
      <c r="C29" s="2"/>
      <c r="D29" s="90">
        <f>IF(D28=$AG$3,1,0)</f>
        <v>0</v>
      </c>
      <c r="E29" s="90">
        <f t="shared" ref="E29:H29" si="11">IF(E28=$AG$3,1,0)</f>
        <v>0</v>
      </c>
      <c r="F29" s="90">
        <f t="shared" si="11"/>
        <v>0</v>
      </c>
      <c r="G29" s="90">
        <f t="shared" si="11"/>
        <v>0</v>
      </c>
      <c r="H29" s="90">
        <f t="shared" si="11"/>
        <v>0</v>
      </c>
      <c r="I29" s="23">
        <f t="shared" si="10"/>
        <v>0</v>
      </c>
      <c r="K29" s="87"/>
      <c r="L29" s="90"/>
      <c r="U29" s="177"/>
    </row>
    <row r="30" spans="2:45" ht="3.75" customHeight="1" thickBot="1" x14ac:dyDescent="0.4">
      <c r="B30" s="106"/>
      <c r="C30" s="2"/>
      <c r="D30" s="90">
        <f>IF(D28&lt;&gt;"",1,0)</f>
        <v>0</v>
      </c>
      <c r="E30" s="90">
        <f t="shared" ref="E30:H30" si="12">IF(E28&lt;&gt;"",1,0)</f>
        <v>0</v>
      </c>
      <c r="F30" s="90">
        <f t="shared" si="12"/>
        <v>0</v>
      </c>
      <c r="G30" s="90">
        <f t="shared" si="12"/>
        <v>0</v>
      </c>
      <c r="H30" s="90">
        <f t="shared" si="12"/>
        <v>0</v>
      </c>
      <c r="I30" s="23">
        <f t="shared" si="10"/>
        <v>0</v>
      </c>
      <c r="K30" s="87"/>
      <c r="L30" s="90"/>
      <c r="U30" s="177"/>
    </row>
    <row r="31" spans="2:45" s="92" customFormat="1" ht="6" customHeight="1" thickBot="1" x14ac:dyDescent="0.4">
      <c r="B31" s="93"/>
      <c r="C31" s="94"/>
      <c r="D31" s="95"/>
      <c r="E31" s="95"/>
      <c r="F31" s="95"/>
      <c r="G31" s="95"/>
      <c r="H31" s="95"/>
      <c r="I31" s="95"/>
      <c r="J31" s="95"/>
      <c r="K31" s="96"/>
      <c r="L31" s="95"/>
      <c r="M31" s="97"/>
      <c r="N31" s="79"/>
      <c r="O31" s="175"/>
      <c r="P31" s="175"/>
      <c r="Q31" s="175"/>
      <c r="R31" s="176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</row>
    <row r="32" spans="2:45" s="92" customFormat="1" ht="15.75" customHeight="1" thickBot="1" x14ac:dyDescent="0.4">
      <c r="E32" s="98"/>
      <c r="F32" s="98"/>
      <c r="G32" s="98"/>
      <c r="H32" s="98"/>
      <c r="I32" s="98"/>
      <c r="J32" s="98"/>
      <c r="K32" s="99"/>
      <c r="L32" s="98"/>
      <c r="N32" s="79"/>
      <c r="O32" s="175"/>
      <c r="P32" s="175"/>
      <c r="Q32" s="175"/>
      <c r="R32" s="176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</row>
    <row r="33" spans="1:45" s="92" customFormat="1" ht="15.75" customHeight="1" thickBot="1" x14ac:dyDescent="0.4">
      <c r="C33" s="101" t="s">
        <v>212</v>
      </c>
      <c r="D33" s="275"/>
      <c r="E33" s="98"/>
      <c r="F33" s="98"/>
      <c r="G33" s="98"/>
      <c r="H33" s="98"/>
      <c r="I33" s="98"/>
      <c r="J33" s="98"/>
      <c r="K33" s="99"/>
      <c r="L33" s="98"/>
      <c r="N33" s="79"/>
      <c r="O33" s="175"/>
      <c r="P33" s="175"/>
      <c r="Q33" s="175"/>
      <c r="R33" s="176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</row>
    <row r="34" spans="1:45" ht="16.5" thickBot="1" x14ac:dyDescent="0.3">
      <c r="B34" s="85" t="s">
        <v>116</v>
      </c>
      <c r="C34" s="241" t="s">
        <v>235</v>
      </c>
      <c r="D34" s="89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6.5" thickBot="1" x14ac:dyDescent="0.3">
      <c r="B35" s="88"/>
      <c r="C35" s="276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8"/>
      <c r="C36" s="241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7"/>
      <c r="L36" s="90" t="e">
        <f>J38*Points!F14</f>
        <v>#DIV/0!</v>
      </c>
      <c r="M36" s="263" t="s">
        <v>223</v>
      </c>
      <c r="N36" s="2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269" t="e">
        <f>((M37*100)/Points!G14)</f>
        <v>#DIV/0!</v>
      </c>
      <c r="B37" s="248" t="s">
        <v>130</v>
      </c>
      <c r="C37" s="242"/>
      <c r="D37" s="89"/>
      <c r="E37" s="89"/>
      <c r="F37" s="89"/>
      <c r="G37" s="89"/>
      <c r="H37" s="89"/>
      <c r="K37" s="87"/>
      <c r="L37" s="90"/>
      <c r="M37" s="72" t="e">
        <f>IF(D34="non",0,L36)</f>
        <v>#DIV/0!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8"/>
      <c r="C38" s="25"/>
      <c r="D38" s="90">
        <f>IF(OR(D37=$AG$3)+(D37=$AG$5),1,0)</f>
        <v>0</v>
      </c>
      <c r="E38" s="90">
        <f t="shared" ref="E38:H38" si="13">IF(OR(E37=$AG$3)+(E37=$AG$5),1,0)</f>
        <v>0</v>
      </c>
      <c r="F38" s="90">
        <f t="shared" si="13"/>
        <v>0</v>
      </c>
      <c r="G38" s="90">
        <f t="shared" si="13"/>
        <v>0</v>
      </c>
      <c r="H38" s="90">
        <f t="shared" si="13"/>
        <v>0</v>
      </c>
      <c r="I38" s="23">
        <f>SUM(D38:H38)</f>
        <v>0</v>
      </c>
      <c r="J38" s="23" t="e">
        <f>(I38+I42)/(I39+I43)</f>
        <v>#DIV/0!</v>
      </c>
      <c r="K38" s="87"/>
      <c r="L38" s="90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8"/>
      <c r="C39" s="25"/>
      <c r="D39" s="90">
        <f>IF(D37&lt;&gt;"",1,0)</f>
        <v>0</v>
      </c>
      <c r="E39" s="90">
        <f t="shared" ref="E39:H39" si="14">IF(E37&lt;&gt;"",1,0)</f>
        <v>0</v>
      </c>
      <c r="F39" s="90">
        <f t="shared" si="14"/>
        <v>0</v>
      </c>
      <c r="G39" s="90">
        <f t="shared" si="14"/>
        <v>0</v>
      </c>
      <c r="H39" s="90">
        <f t="shared" si="14"/>
        <v>0</v>
      </c>
      <c r="I39" s="23">
        <f t="shared" ref="I39" si="15">SUM(D39:H39)</f>
        <v>0</v>
      </c>
      <c r="K39" s="87"/>
      <c r="L39" s="90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7" t="e">
        <f>AVERAGE(A37,A45)</f>
        <v>#DIV/0!</v>
      </c>
      <c r="B40" s="88"/>
      <c r="C40" s="242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7"/>
      <c r="L40" s="90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6" t="e">
        <f>IF(A50=0,A37,A40)</f>
        <v>#DIV/0!</v>
      </c>
      <c r="B41" s="201" t="s">
        <v>130</v>
      </c>
      <c r="C41" s="243"/>
      <c r="D41" s="89"/>
      <c r="E41" s="89"/>
      <c r="F41" s="89"/>
      <c r="G41" s="89"/>
      <c r="H41" s="89"/>
      <c r="K41" s="87"/>
      <c r="L41" s="90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25">
      <c r="B42" s="88"/>
      <c r="C42" s="25"/>
      <c r="D42" s="90">
        <f>IF(OR(D41=$AG$3)+(D41=$AG$5),1,0)</f>
        <v>0</v>
      </c>
      <c r="E42" s="90">
        <f t="shared" ref="E42:H42" si="16">IF(OR(E41=$AG$3)+(E41=$AG$5),1,0)</f>
        <v>0</v>
      </c>
      <c r="F42" s="90">
        <f t="shared" si="16"/>
        <v>0</v>
      </c>
      <c r="G42" s="90">
        <f t="shared" si="16"/>
        <v>0</v>
      </c>
      <c r="H42" s="90">
        <f t="shared" si="16"/>
        <v>0</v>
      </c>
      <c r="I42" s="23">
        <f t="shared" ref="I42:I43" si="17">SUM(D42:H42)</f>
        <v>0</v>
      </c>
      <c r="K42" s="87"/>
      <c r="L42" s="90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25">
      <c r="B43" s="88"/>
      <c r="C43" s="25"/>
      <c r="D43" s="90">
        <f>IF(D41&lt;&gt;"",1,0)</f>
        <v>0</v>
      </c>
      <c r="E43" s="90">
        <f t="shared" ref="E43:H43" si="18">IF(E41&lt;&gt;"",1,0)</f>
        <v>0</v>
      </c>
      <c r="F43" s="90">
        <f t="shared" si="18"/>
        <v>0</v>
      </c>
      <c r="G43" s="90">
        <f t="shared" si="18"/>
        <v>0</v>
      </c>
      <c r="H43" s="90">
        <f t="shared" si="18"/>
        <v>0</v>
      </c>
      <c r="I43" s="23">
        <f t="shared" si="17"/>
        <v>0</v>
      </c>
      <c r="K43" s="87"/>
      <c r="L43" s="90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ht="15.75" thickBot="1" x14ac:dyDescent="0.3">
      <c r="B44" s="88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9" t="e">
        <f>((M46*100)/Points!G16)</f>
        <v>#DIV/0!</v>
      </c>
      <c r="B45" s="248" t="s">
        <v>130</v>
      </c>
      <c r="C45" s="244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7"/>
      <c r="L45" s="90" t="e">
        <f>J47*Points!F16</f>
        <v>#DIV/0!</v>
      </c>
      <c r="M45" s="72" t="s">
        <v>224</v>
      </c>
      <c r="N45" s="2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ht="15.75" thickBot="1" x14ac:dyDescent="0.3">
      <c r="B46" s="88"/>
      <c r="C46" s="245"/>
      <c r="D46" s="89"/>
      <c r="E46" s="89"/>
      <c r="F46" s="89"/>
      <c r="G46" s="89"/>
      <c r="H46" s="89"/>
      <c r="K46" s="87"/>
      <c r="L46" s="90"/>
      <c r="M46" s="72" t="e">
        <f>IF(D34="non",0,L45)</f>
        <v>#DIV/0!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25">
      <c r="B47" s="88"/>
      <c r="C47" s="25"/>
      <c r="D47" s="90">
        <f>IF(OR(D46=$AG$3)+(D46=$AG$5),1,0)</f>
        <v>0</v>
      </c>
      <c r="E47" s="90">
        <f t="shared" ref="E47" si="19">IF(OR(E46=$AG$3)+(E46=$AG$5),1,0)</f>
        <v>0</v>
      </c>
      <c r="F47" s="90">
        <f t="shared" ref="F47" si="20">IF(OR(F46=$AG$3)+(F46=$AG$5),1,0)</f>
        <v>0</v>
      </c>
      <c r="G47" s="90">
        <f t="shared" ref="G47" si="21">IF(OR(G46=$AG$3)+(G46=$AG$5),1,0)</f>
        <v>0</v>
      </c>
      <c r="H47" s="90">
        <f t="shared" ref="H47" si="22">IF(OR(H46=$AG$3)+(H46=$AG$5),1,0)</f>
        <v>0</v>
      </c>
      <c r="I47" s="23">
        <f>SUM(D47:H47)</f>
        <v>0</v>
      </c>
      <c r="J47" s="23" t="e">
        <f>(I47+I51)/(I48+I52)</f>
        <v>#DIV/0!</v>
      </c>
      <c r="K47" s="87"/>
      <c r="L47" s="90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25">
      <c r="B48" s="88"/>
      <c r="C48" s="25"/>
      <c r="D48" s="90">
        <f>IF(D46&lt;&gt;"",1,0)</f>
        <v>0</v>
      </c>
      <c r="E48" s="90">
        <f t="shared" ref="E48:H48" si="23">IF(E46&lt;&gt;"",1,0)</f>
        <v>0</v>
      </c>
      <c r="F48" s="90">
        <f t="shared" si="23"/>
        <v>0</v>
      </c>
      <c r="G48" s="90">
        <f t="shared" si="23"/>
        <v>0</v>
      </c>
      <c r="H48" s="90">
        <f t="shared" si="23"/>
        <v>0</v>
      </c>
      <c r="I48" s="23">
        <f t="shared" ref="I48" si="24">SUM(D48:H48)</f>
        <v>0</v>
      </c>
      <c r="K48" s="87"/>
      <c r="L48" s="90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ht="15.75" thickBot="1" x14ac:dyDescent="0.3">
      <c r="B49" s="88"/>
      <c r="C49" s="245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7"/>
      <c r="L49" s="90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8"/>
      <c r="C50" s="245"/>
      <c r="D50" s="89"/>
      <c r="E50" s="89"/>
      <c r="F50" s="89"/>
      <c r="G50" s="89"/>
      <c r="H50" s="89"/>
      <c r="K50" s="87"/>
      <c r="L50" s="90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203"/>
      <c r="C51" s="25"/>
      <c r="D51" s="90">
        <f>IF(OR(D50=$AG$3)+(D50=$AG$5),1,0)</f>
        <v>0</v>
      </c>
      <c r="E51" s="90">
        <f t="shared" ref="E51" si="25">IF(OR(E50=$AG$3)+(E50=$AG$5),1,0)</f>
        <v>0</v>
      </c>
      <c r="F51" s="90">
        <f t="shared" ref="F51" si="26">IF(OR(F50=$AG$3)+(F50=$AG$5),1,0)</f>
        <v>0</v>
      </c>
      <c r="G51" s="90">
        <f t="shared" ref="G51" si="27">IF(OR(G50=$AG$3)+(G50=$AG$5),1,0)</f>
        <v>0</v>
      </c>
      <c r="H51" s="90">
        <f t="shared" ref="H51" si="28">IF(OR(H50=$AG$3)+(H50=$AG$5),1,0)</f>
        <v>0</v>
      </c>
      <c r="I51" s="23">
        <f t="shared" ref="I51:I52" si="29">SUM(D51:H51)</f>
        <v>0</v>
      </c>
      <c r="K51" s="87"/>
      <c r="L51" s="90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8"/>
      <c r="C52" s="100"/>
      <c r="D52" s="90">
        <f>IF(D50&lt;&gt;"",1,0)</f>
        <v>0</v>
      </c>
      <c r="E52" s="90">
        <f t="shared" ref="E52:H52" si="30">IF(E50&lt;&gt;"",1,0)</f>
        <v>0</v>
      </c>
      <c r="F52" s="90">
        <f t="shared" si="30"/>
        <v>0</v>
      </c>
      <c r="G52" s="90">
        <f t="shared" si="30"/>
        <v>0</v>
      </c>
      <c r="H52" s="90">
        <f t="shared" si="30"/>
        <v>0</v>
      </c>
      <c r="I52" s="23">
        <f t="shared" si="29"/>
        <v>0</v>
      </c>
      <c r="K52" s="87"/>
      <c r="L52" s="90">
        <f t="shared" ref="L52" si="31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3"/>
      <c r="C53" s="94"/>
      <c r="D53" s="95"/>
      <c r="E53" s="95"/>
      <c r="F53" s="95"/>
      <c r="G53" s="95"/>
      <c r="H53" s="95"/>
      <c r="I53" s="95"/>
      <c r="J53" s="95"/>
      <c r="K53" s="96"/>
      <c r="L53" s="95"/>
      <c r="M53" s="9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101" t="s">
        <v>213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9"/>
      <c r="C56" s="250" t="s">
        <v>238</v>
      </c>
      <c r="D56" s="8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6"/>
      <c r="C57" s="25"/>
      <c r="D57" s="91">
        <f>IF(D56="oui",1,0)</f>
        <v>0</v>
      </c>
      <c r="E57" s="208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5" t="s">
        <v>130</v>
      </c>
      <c r="C58" s="251"/>
      <c r="D58" s="117" t="s">
        <v>214</v>
      </c>
      <c r="E58" s="117" t="s">
        <v>215</v>
      </c>
      <c r="F58" s="117" t="s">
        <v>216</v>
      </c>
      <c r="I58"/>
      <c r="L58" s="90">
        <f>IF(I61=0,0,J60*Points!F18)</f>
        <v>0</v>
      </c>
      <c r="M58" s="263" t="s">
        <v>226</v>
      </c>
      <c r="N58" s="2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6" t="s">
        <v>130</v>
      </c>
      <c r="C59" s="251" t="s">
        <v>239</v>
      </c>
      <c r="D59" s="89"/>
      <c r="E59" s="89"/>
      <c r="F59" s="89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6"/>
      <c r="C60" s="25"/>
      <c r="D60" s="90">
        <f>IF(D59=$AG$3,1,0)</f>
        <v>0</v>
      </c>
      <c r="E60" s="90">
        <f t="shared" ref="E60:F60" si="32">IF(E59=$AG$3,1,0)</f>
        <v>0</v>
      </c>
      <c r="F60" s="90">
        <f t="shared" si="32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6"/>
      <c r="C61" s="25"/>
      <c r="D61" s="90">
        <f>IF(D59&lt;&gt;"",1,0)</f>
        <v>0</v>
      </c>
      <c r="E61" s="90">
        <f t="shared" ref="E61:F61" si="33">IF(E59&lt;&gt;"",1,0)</f>
        <v>0</v>
      </c>
      <c r="F61" s="90">
        <f t="shared" si="33"/>
        <v>0</v>
      </c>
      <c r="I61" s="23">
        <f t="shared" ref="I61" si="34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6"/>
      <c r="C62" s="251" t="s">
        <v>217</v>
      </c>
      <c r="D62" s="117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90">
        <f>IF((I64+I68)=0,0,J64*Points!F18)</f>
        <v>0</v>
      </c>
      <c r="M62" s="263" t="s">
        <v>225</v>
      </c>
      <c r="N62" s="2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6"/>
      <c r="C63" s="252" t="s">
        <v>240</v>
      </c>
      <c r="D63" s="89"/>
      <c r="E63" s="89"/>
      <c r="F63" s="89"/>
      <c r="G63" s="89"/>
      <c r="H63" s="89"/>
      <c r="L63" s="90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52"/>
      <c r="D64" s="90">
        <f>IF(D63=$AG$3,1,0)</f>
        <v>0</v>
      </c>
      <c r="E64" s="90">
        <f t="shared" ref="E64:H64" si="35">IF(E63=$AG$3,1,0)</f>
        <v>0</v>
      </c>
      <c r="F64" s="90">
        <f>IF(F63=$AG$3,1,0)</f>
        <v>0</v>
      </c>
      <c r="G64" s="90">
        <f t="shared" si="35"/>
        <v>0</v>
      </c>
      <c r="H64" s="90">
        <f t="shared" si="35"/>
        <v>0</v>
      </c>
      <c r="I64" s="23">
        <f>SUM(D64:H64)</f>
        <v>0</v>
      </c>
      <c r="J64" s="23" t="e">
        <f>(I64+I68)/(I65+I69)</f>
        <v>#DIV/0!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52"/>
      <c r="D65" s="90">
        <f>IF(D63&lt;&gt;"",1,0)</f>
        <v>0</v>
      </c>
      <c r="E65" s="90">
        <f t="shared" ref="E65:H65" si="36">IF(E63&lt;&gt;"",1,0)</f>
        <v>0</v>
      </c>
      <c r="F65" s="90">
        <f t="shared" si="36"/>
        <v>0</v>
      </c>
      <c r="G65" s="90">
        <f t="shared" si="36"/>
        <v>0</v>
      </c>
      <c r="H65" s="90">
        <f t="shared" si="36"/>
        <v>0</v>
      </c>
      <c r="I65" s="23">
        <f t="shared" ref="I65" si="37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52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70"/>
      <c r="D67" s="89"/>
      <c r="E67" s="89"/>
      <c r="F67" s="89"/>
      <c r="G67" s="89"/>
      <c r="H67" s="8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90">
        <f>IF(D67=$AG$3,1,0)</f>
        <v>0</v>
      </c>
      <c r="E68" s="90">
        <f t="shared" ref="E68:H68" si="38">IF(E67=$AG$3,1,0)</f>
        <v>0</v>
      </c>
      <c r="F68" s="90">
        <f t="shared" si="38"/>
        <v>0</v>
      </c>
      <c r="G68" s="90">
        <f t="shared" si="38"/>
        <v>0</v>
      </c>
      <c r="H68" s="90">
        <f t="shared" si="38"/>
        <v>0</v>
      </c>
      <c r="I68" s="23">
        <f>SUM(D68:H68)</f>
        <v>0</v>
      </c>
      <c r="J68" s="23" t="e">
        <f>(I68+I74)/(I69+#REF!)</f>
        <v>#REF!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90">
        <f>IF(D67&lt;&gt;"",1,0)</f>
        <v>0</v>
      </c>
      <c r="E69" s="90">
        <f t="shared" ref="E69:H69" si="39">IF(E67&lt;&gt;"",1,0)</f>
        <v>0</v>
      </c>
      <c r="F69" s="90">
        <f t="shared" si="39"/>
        <v>0</v>
      </c>
      <c r="G69" s="90">
        <f t="shared" si="39"/>
        <v>0</v>
      </c>
      <c r="H69" s="90">
        <f t="shared" si="39"/>
        <v>0</v>
      </c>
      <c r="I69" s="23">
        <f t="shared" ref="I69" si="40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B70" s="5"/>
      <c r="C70" s="251" t="s">
        <v>241</v>
      </c>
      <c r="D70" s="89"/>
      <c r="L70" s="90">
        <f>IF(D70="oui",Points!F20,0)</f>
        <v>0</v>
      </c>
      <c r="M70" s="284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3"/>
      <c r="C72" s="94"/>
      <c r="D72" s="94"/>
      <c r="E72" s="95"/>
      <c r="F72" s="95"/>
      <c r="G72" s="95"/>
      <c r="H72" s="95"/>
      <c r="I72" s="95"/>
      <c r="J72" s="95"/>
      <c r="K72" s="96"/>
      <c r="L72" s="95"/>
      <c r="M72" s="9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/>
      <c r="M75" s="66"/>
      <c r="N75" s="67"/>
      <c r="O75" s="143"/>
      <c r="P75" s="143"/>
      <c r="Q75" s="143"/>
      <c r="R75" s="143"/>
      <c r="S75" s="143"/>
      <c r="T75" s="143"/>
      <c r="U75" s="143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3"/>
      <c r="P76" s="143"/>
      <c r="Q76" s="143"/>
      <c r="R76" s="143"/>
      <c r="S76" s="143"/>
      <c r="T76" s="143"/>
      <c r="U76" s="143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8" t="s">
        <v>119</v>
      </c>
      <c r="C77" s="101" t="s">
        <v>122</v>
      </c>
      <c r="L77" s="90" t="e">
        <f>IF(L78&gt;0,L78,0)</f>
        <v>#DIV/0!</v>
      </c>
      <c r="M77" s="263" t="s">
        <v>227</v>
      </c>
      <c r="N77" s="267"/>
      <c r="O77" s="143"/>
      <c r="P77" s="143"/>
      <c r="Q77" s="143"/>
      <c r="R77" s="143"/>
      <c r="S77" s="143"/>
      <c r="T77" s="143"/>
      <c r="U77" s="143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5" t="e">
        <f>((M78*100)/Points!G33)</f>
        <v>#DIV/0!</v>
      </c>
      <c r="B78" s="144" t="s">
        <v>130</v>
      </c>
      <c r="C78" s="134" t="s">
        <v>254</v>
      </c>
      <c r="L78" s="120" t="e">
        <f>IF(D93=$AG$3,(L80-K94),L80)</f>
        <v>#DIV/0!</v>
      </c>
      <c r="M78" s="72" t="e">
        <f>L77+L96</f>
        <v>#DIV/0!</v>
      </c>
      <c r="N78" s="67"/>
      <c r="O78" s="143"/>
      <c r="P78" s="143"/>
      <c r="Q78" s="143"/>
      <c r="R78" s="143"/>
      <c r="S78" s="143"/>
      <c r="T78" s="143"/>
      <c r="U78" s="143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6"/>
      <c r="C79" s="100"/>
      <c r="D79" s="118"/>
      <c r="E79" s="118"/>
      <c r="F79" s="118"/>
      <c r="G79" s="118"/>
      <c r="H79" s="118"/>
      <c r="I79" s="118"/>
      <c r="J79" s="118"/>
      <c r="K79" s="121"/>
      <c r="L79" s="90"/>
      <c r="M79" s="66"/>
      <c r="N79" s="67"/>
      <c r="O79" s="143"/>
      <c r="P79" s="143"/>
      <c r="Q79" s="143"/>
      <c r="R79" s="143"/>
      <c r="S79" s="143"/>
      <c r="T79" s="143"/>
      <c r="U79" s="143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x14ac:dyDescent="0.25">
      <c r="B80" s="106"/>
      <c r="C80" s="300"/>
      <c r="D80" s="302" t="str">
        <f>'Infos service'!C28</f>
        <v>IM</v>
      </c>
      <c r="E80" s="302" t="str">
        <f>'Infos service'!D28</f>
        <v>IV</v>
      </c>
      <c r="F80" s="302" t="str">
        <f>'Infos service'!E28</f>
        <v>Sous cut</v>
      </c>
      <c r="G80" s="302" t="str">
        <f>'Infos service'!F28</f>
        <v xml:space="preserve">Hémoculture </v>
      </c>
      <c r="H80" s="302" t="str">
        <f>'Infos service'!G28</f>
        <v>Cathéter</v>
      </c>
      <c r="K80" s="87"/>
      <c r="L80" s="120" t="e">
        <f>J82*Points!F32</f>
        <v>#DIV/0!</v>
      </c>
      <c r="M80" s="66"/>
      <c r="N80" s="102"/>
      <c r="P80" s="175">
        <f>IF((K80&gt;=50)*(K80&lt;60),1,0)</f>
        <v>0</v>
      </c>
      <c r="Q80" s="175">
        <f>IF((K80&gt;=60)*(K80&lt;70),2,0)</f>
        <v>0</v>
      </c>
      <c r="R80" s="176">
        <f>IF((K80&gt;=70)*(K80&lt;80),3,0)</f>
        <v>0</v>
      </c>
      <c r="S80" s="175">
        <f>IF((K80&gt;=80)*(K80&lt;90),4,0)</f>
        <v>0</v>
      </c>
      <c r="T80" s="175">
        <f>IF((D80&lt;&gt;"")*(K80&gt;90),5,0)</f>
        <v>0</v>
      </c>
      <c r="U80" s="177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6"/>
      <c r="C81" s="126"/>
      <c r="D81" s="301"/>
      <c r="E81" s="301"/>
      <c r="F81" s="301"/>
      <c r="G81" s="301"/>
      <c r="H81" s="301"/>
      <c r="K81" s="87"/>
      <c r="L81" s="90"/>
      <c r="M81" s="66"/>
      <c r="N81" s="102"/>
      <c r="U81" s="17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6"/>
      <c r="C82" s="100"/>
      <c r="D82" s="90">
        <f>IF(D81=$AG$3,1,0)</f>
        <v>0</v>
      </c>
      <c r="E82" s="90">
        <f t="shared" ref="E82:H82" si="41">IF(E81=$AG$3,1,0)</f>
        <v>0</v>
      </c>
      <c r="F82" s="90">
        <f t="shared" si="41"/>
        <v>0</v>
      </c>
      <c r="G82" s="90">
        <f t="shared" si="41"/>
        <v>0</v>
      </c>
      <c r="H82" s="90">
        <f t="shared" si="41"/>
        <v>0</v>
      </c>
      <c r="I82" s="23">
        <f>SUM(D82:H82)</f>
        <v>0</v>
      </c>
      <c r="J82" s="23" t="e">
        <f>(I82+I86+I90)/(I83+I87+I91)</f>
        <v>#DIV/0!</v>
      </c>
      <c r="K82" s="105"/>
      <c r="L82" s="90"/>
      <c r="M82" s="66"/>
      <c r="N82" s="102"/>
      <c r="U82" s="17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6"/>
      <c r="C83" s="100"/>
      <c r="D83" s="90">
        <f>IF(D81&lt;&gt;"",1,0)</f>
        <v>0</v>
      </c>
      <c r="E83" s="90">
        <f t="shared" ref="E83:H83" si="42">IF(E81&lt;&gt;"",1,0)</f>
        <v>0</v>
      </c>
      <c r="F83" s="90">
        <f t="shared" si="42"/>
        <v>0</v>
      </c>
      <c r="G83" s="90">
        <f t="shared" si="42"/>
        <v>0</v>
      </c>
      <c r="H83" s="90">
        <f t="shared" si="42"/>
        <v>0</v>
      </c>
      <c r="I83" s="23">
        <f>SUM(D83:H83)</f>
        <v>0</v>
      </c>
      <c r="K83" s="87"/>
      <c r="L83" s="90"/>
      <c r="M83" s="66"/>
      <c r="N83" s="102"/>
      <c r="U83" s="17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6"/>
      <c r="C84" s="126"/>
      <c r="D84" s="303" t="str">
        <f>'Infos service'!C32</f>
        <v>Aiguille de Huber</v>
      </c>
      <c r="E84" s="304" t="str">
        <f>'Infos service'!D32</f>
        <v>Lancet</v>
      </c>
      <c r="F84" s="304" t="str">
        <f>'Infos service'!E32</f>
        <v>Aiguille pour stylo à insuline</v>
      </c>
      <c r="G84" s="304" t="str">
        <f>'Infos service'!F32</f>
        <v xml:space="preserve">Matériel piquant pour ponction </v>
      </c>
      <c r="H84" s="304">
        <f>'Infos service'!G32</f>
        <v>0</v>
      </c>
      <c r="K84" s="87"/>
      <c r="L84" s="90"/>
      <c r="M84" s="66"/>
      <c r="N84" s="102"/>
      <c r="U84" s="17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6"/>
      <c r="C85" s="126"/>
      <c r="D85" s="89"/>
      <c r="E85" s="89"/>
      <c r="F85" s="89"/>
      <c r="G85" s="89"/>
      <c r="H85" s="89"/>
      <c r="K85" s="87"/>
      <c r="L85" s="90"/>
      <c r="M85" s="66"/>
      <c r="N85" s="102"/>
      <c r="U85" s="17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6"/>
      <c r="C86" s="100"/>
      <c r="D86" s="90">
        <f>IF(D85=$AG$3,1,0)</f>
        <v>0</v>
      </c>
      <c r="E86" s="90">
        <f t="shared" ref="E86:H86" si="43">IF(E85=$AG$3,1,0)</f>
        <v>0</v>
      </c>
      <c r="F86" s="90">
        <f t="shared" si="43"/>
        <v>0</v>
      </c>
      <c r="G86" s="90">
        <f t="shared" si="43"/>
        <v>0</v>
      </c>
      <c r="H86" s="90">
        <f t="shared" si="43"/>
        <v>0</v>
      </c>
      <c r="I86" s="23">
        <f t="shared" ref="I86:I87" si="44">SUM(D86:H86)</f>
        <v>0</v>
      </c>
      <c r="K86" s="87"/>
      <c r="L86" s="90"/>
      <c r="M86" s="66"/>
      <c r="N86" s="102"/>
      <c r="U86" s="17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6"/>
      <c r="C87" s="100"/>
      <c r="D87" s="90">
        <f>IF(D85&lt;&gt;"",1,0)</f>
        <v>0</v>
      </c>
      <c r="E87" s="90">
        <f t="shared" ref="E87:H87" si="45">IF(E85&lt;&gt;"",1,0)</f>
        <v>0</v>
      </c>
      <c r="F87" s="90">
        <f t="shared" si="45"/>
        <v>0</v>
      </c>
      <c r="G87" s="90">
        <f t="shared" si="45"/>
        <v>0</v>
      </c>
      <c r="H87" s="90">
        <f t="shared" si="45"/>
        <v>0</v>
      </c>
      <c r="I87" s="23">
        <f t="shared" si="44"/>
        <v>0</v>
      </c>
      <c r="K87" s="87"/>
      <c r="L87" s="90"/>
      <c r="M87" s="66"/>
      <c r="N87" s="102"/>
      <c r="U87" s="17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6"/>
      <c r="C88" s="126"/>
      <c r="D88" s="303">
        <f>'Infos service'!C36</f>
        <v>0</v>
      </c>
      <c r="E88" s="304">
        <f>'Infos service'!D36</f>
        <v>0</v>
      </c>
      <c r="F88" s="304">
        <f>'Infos service'!E36</f>
        <v>0</v>
      </c>
      <c r="G88" s="304">
        <f>'Infos service'!F36</f>
        <v>0</v>
      </c>
      <c r="H88" s="304">
        <f>'Infos service'!G36</f>
        <v>0</v>
      </c>
      <c r="K88" s="87"/>
      <c r="L88" s="90"/>
      <c r="M88" s="66"/>
      <c r="N88" s="102"/>
      <c r="U88" s="17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6"/>
      <c r="C89" s="126"/>
      <c r="D89" s="89"/>
      <c r="E89" s="89"/>
      <c r="F89" s="89"/>
      <c r="G89" s="89"/>
      <c r="H89" s="89"/>
      <c r="K89" s="87"/>
      <c r="L89" s="90"/>
      <c r="M89" s="66"/>
      <c r="N89" s="102"/>
      <c r="U89" s="17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6"/>
      <c r="C90" s="100"/>
      <c r="D90" s="90">
        <f>IF(D89=$AG$3,1,0)</f>
        <v>0</v>
      </c>
      <c r="E90" s="90">
        <f t="shared" ref="E90:H90" si="46">IF(E89=$AG$3,1,0)</f>
        <v>0</v>
      </c>
      <c r="F90" s="90">
        <f t="shared" si="46"/>
        <v>0</v>
      </c>
      <c r="G90" s="90">
        <f t="shared" si="46"/>
        <v>0</v>
      </c>
      <c r="H90" s="90">
        <f t="shared" si="46"/>
        <v>0</v>
      </c>
      <c r="I90" s="23">
        <f t="shared" ref="I90:I91" si="47">SUM(D90:H90)</f>
        <v>0</v>
      </c>
      <c r="K90" s="87"/>
      <c r="L90" s="90"/>
      <c r="M90" s="66"/>
      <c r="N90" s="102"/>
      <c r="U90" s="17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6"/>
      <c r="C91" s="123"/>
      <c r="D91" s="90">
        <f>IF(D89&lt;&gt;"",1,0)</f>
        <v>0</v>
      </c>
      <c r="E91" s="90">
        <f t="shared" ref="E91:H91" si="48">IF(E89&lt;&gt;"",1,0)</f>
        <v>0</v>
      </c>
      <c r="F91" s="90">
        <f t="shared" si="48"/>
        <v>0</v>
      </c>
      <c r="G91" s="90">
        <f t="shared" si="48"/>
        <v>0</v>
      </c>
      <c r="H91" s="90">
        <f t="shared" si="48"/>
        <v>0</v>
      </c>
      <c r="I91" s="23">
        <f t="shared" si="47"/>
        <v>0</v>
      </c>
      <c r="K91" s="87"/>
      <c r="L91" s="90"/>
      <c r="M91" s="66"/>
      <c r="N91" s="102"/>
      <c r="U91" s="17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6"/>
      <c r="C92" s="23"/>
      <c r="K92" s="91"/>
      <c r="L92" s="90"/>
      <c r="M92" s="66"/>
      <c r="N92" s="102"/>
      <c r="U92" s="17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6"/>
      <c r="C93" s="132" t="s">
        <v>245</v>
      </c>
      <c r="D93" s="81"/>
      <c r="E93" s="82"/>
      <c r="F93" s="82"/>
      <c r="G93" s="82"/>
      <c r="H93" s="82"/>
      <c r="I93" s="82"/>
      <c r="J93" s="82"/>
      <c r="K93" s="121"/>
      <c r="L93" s="90"/>
      <c r="M93" s="66"/>
      <c r="N93" s="102"/>
      <c r="U93" s="17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6"/>
      <c r="C94" s="132" t="s">
        <v>155</v>
      </c>
      <c r="D94" s="81"/>
      <c r="E94" s="118"/>
      <c r="F94" s="118"/>
      <c r="G94" s="118"/>
      <c r="H94" s="118"/>
      <c r="I94" s="118"/>
      <c r="J94" s="118"/>
      <c r="K94" s="121">
        <f>IF(D94&lt;=20,(D94/2),Points!F32)</f>
        <v>0</v>
      </c>
      <c r="L94" s="90"/>
      <c r="M94" s="66"/>
      <c r="N94" s="102"/>
      <c r="U94" s="17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6"/>
      <c r="C95" s="23"/>
      <c r="K95" s="91"/>
      <c r="L95" s="90"/>
      <c r="M95" s="66"/>
      <c r="N95" s="102"/>
      <c r="U95" s="17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6"/>
      <c r="C96" s="135" t="s">
        <v>255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7"/>
      <c r="L96" s="90" t="e">
        <f>J98*Points!F33</f>
        <v>#DIV/0!</v>
      </c>
      <c r="M96" s="66"/>
      <c r="N96" s="102"/>
      <c r="U96" s="17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6"/>
      <c r="C97" s="126"/>
      <c r="D97" s="89"/>
      <c r="E97" s="89"/>
      <c r="F97" s="89"/>
      <c r="G97" s="89"/>
      <c r="H97" s="89"/>
      <c r="K97" s="87"/>
      <c r="L97" s="90"/>
      <c r="M97" s="66"/>
      <c r="N97" s="102"/>
      <c r="U97" s="17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6"/>
      <c r="C98" s="100"/>
      <c r="D98" s="90">
        <f>IF(D97=$AG$3,1,0)</f>
        <v>0</v>
      </c>
      <c r="E98" s="90">
        <f t="shared" ref="E98:H98" si="49">IF(E97=$AG$3,1,0)</f>
        <v>0</v>
      </c>
      <c r="F98" s="90">
        <f t="shared" si="49"/>
        <v>0</v>
      </c>
      <c r="G98" s="90">
        <f t="shared" si="49"/>
        <v>0</v>
      </c>
      <c r="H98" s="90">
        <f t="shared" si="49"/>
        <v>0</v>
      </c>
      <c r="I98" s="23">
        <f>SUM(D98:H98)</f>
        <v>0</v>
      </c>
      <c r="J98" s="23" t="e">
        <f>(I98+I102+I106)/(I99+I103+I107)</f>
        <v>#DIV/0!</v>
      </c>
      <c r="K98" s="105"/>
      <c r="L98" s="90"/>
      <c r="M98" s="66"/>
      <c r="N98" s="102"/>
      <c r="U98" s="17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6"/>
      <c r="C99" s="100"/>
      <c r="D99" s="90">
        <f>IF(D97&lt;&gt;"",1,0)</f>
        <v>0</v>
      </c>
      <c r="E99" s="90">
        <f t="shared" ref="E99:H99" si="50">IF(E97&lt;&gt;"",1,0)</f>
        <v>0</v>
      </c>
      <c r="F99" s="90">
        <f t="shared" si="50"/>
        <v>0</v>
      </c>
      <c r="G99" s="90">
        <f t="shared" si="50"/>
        <v>0</v>
      </c>
      <c r="H99" s="90">
        <f t="shared" si="50"/>
        <v>0</v>
      </c>
      <c r="I99" s="23">
        <f>SUM(D99:H99)</f>
        <v>0</v>
      </c>
      <c r="K99" s="87"/>
      <c r="L99" s="90"/>
      <c r="M99" s="66"/>
      <c r="N99" s="102"/>
      <c r="U99" s="17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6"/>
      <c r="C100" s="126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7"/>
      <c r="L100" s="90"/>
      <c r="M100" s="66"/>
      <c r="N100" s="102"/>
      <c r="U100" s="17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6"/>
      <c r="C101" s="126"/>
      <c r="D101" s="89"/>
      <c r="E101" s="89"/>
      <c r="F101" s="89"/>
      <c r="G101" s="89"/>
      <c r="H101" s="89"/>
      <c r="K101" s="87"/>
      <c r="L101" s="90"/>
      <c r="M101" s="66"/>
      <c r="N101" s="102"/>
      <c r="U101" s="17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6"/>
      <c r="C102" s="100"/>
      <c r="D102" s="90">
        <f>IF(D101=$AG$3,1,0)</f>
        <v>0</v>
      </c>
      <c r="E102" s="90">
        <f t="shared" ref="E102:H102" si="51">IF(E101=$AG$3,1,0)</f>
        <v>0</v>
      </c>
      <c r="F102" s="90">
        <f t="shared" si="51"/>
        <v>0</v>
      </c>
      <c r="G102" s="90">
        <f t="shared" si="51"/>
        <v>0</v>
      </c>
      <c r="H102" s="90">
        <f t="shared" si="51"/>
        <v>0</v>
      </c>
      <c r="I102" s="23">
        <f t="shared" ref="I102:I103" si="52">SUM(D102:H102)</f>
        <v>0</v>
      </c>
      <c r="K102" s="87"/>
      <c r="L102" s="90"/>
      <c r="M102" s="66"/>
      <c r="N102" s="102"/>
      <c r="U102" s="17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6"/>
      <c r="C103" s="100"/>
      <c r="D103" s="90">
        <f>IF(D101&lt;&gt;"",1,0)</f>
        <v>0</v>
      </c>
      <c r="E103" s="90">
        <f t="shared" ref="E103:H103" si="53">IF(E101&lt;&gt;"",1,0)</f>
        <v>0</v>
      </c>
      <c r="F103" s="90">
        <f t="shared" si="53"/>
        <v>0</v>
      </c>
      <c r="G103" s="90">
        <f t="shared" si="53"/>
        <v>0</v>
      </c>
      <c r="H103" s="90">
        <f t="shared" si="53"/>
        <v>0</v>
      </c>
      <c r="I103" s="23">
        <f t="shared" si="52"/>
        <v>0</v>
      </c>
      <c r="K103" s="87"/>
      <c r="L103" s="90"/>
      <c r="M103" s="66"/>
      <c r="N103" s="102"/>
      <c r="U103" s="17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6"/>
      <c r="C104" s="126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7"/>
      <c r="L104" s="90"/>
      <c r="M104" s="66"/>
      <c r="N104" s="102"/>
      <c r="U104" s="17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6"/>
      <c r="C105" s="126"/>
      <c r="D105" s="89"/>
      <c r="E105" s="89"/>
      <c r="F105" s="89"/>
      <c r="G105" s="89"/>
      <c r="H105" s="89"/>
      <c r="K105" s="87"/>
      <c r="L105" s="90"/>
      <c r="M105" s="66"/>
      <c r="N105" s="102"/>
      <c r="U105" s="17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6"/>
      <c r="C106" s="100"/>
      <c r="D106" s="90">
        <f>IF(D105=$AG$3,1,0)</f>
        <v>0</v>
      </c>
      <c r="E106" s="90">
        <f t="shared" ref="E106:H106" si="54">IF(E105=$AG$3,1,0)</f>
        <v>0</v>
      </c>
      <c r="F106" s="90">
        <f t="shared" si="54"/>
        <v>0</v>
      </c>
      <c r="G106" s="90">
        <f t="shared" si="54"/>
        <v>0</v>
      </c>
      <c r="H106" s="90">
        <f t="shared" si="54"/>
        <v>0</v>
      </c>
      <c r="I106" s="23">
        <f t="shared" ref="I106:I107" si="55">SUM(D106:H106)</f>
        <v>0</v>
      </c>
      <c r="K106" s="87"/>
      <c r="L106" s="90"/>
      <c r="M106" s="66"/>
      <c r="N106" s="102"/>
      <c r="U106" s="17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6"/>
      <c r="C107" s="100"/>
      <c r="D107" s="90">
        <f>IF(D105&lt;&gt;"",1,0)</f>
        <v>0</v>
      </c>
      <c r="E107" s="90">
        <f t="shared" ref="E107:H107" si="56">IF(E105&lt;&gt;"",1,0)</f>
        <v>0</v>
      </c>
      <c r="F107" s="90">
        <f t="shared" si="56"/>
        <v>0</v>
      </c>
      <c r="G107" s="90">
        <f t="shared" si="56"/>
        <v>0</v>
      </c>
      <c r="H107" s="90">
        <f t="shared" si="56"/>
        <v>0</v>
      </c>
      <c r="I107" s="23">
        <f t="shared" si="55"/>
        <v>0</v>
      </c>
      <c r="K107" s="87"/>
      <c r="L107" s="90"/>
      <c r="M107" s="66"/>
      <c r="N107" s="102"/>
      <c r="U107" s="17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6"/>
      <c r="C108" s="129"/>
      <c r="K108" s="91"/>
      <c r="L108" s="90"/>
      <c r="M108" s="66"/>
      <c r="N108" s="102"/>
      <c r="U108" s="17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3"/>
      <c r="C109" s="125"/>
      <c r="D109" s="95"/>
      <c r="E109" s="95"/>
      <c r="F109" s="95"/>
      <c r="G109" s="95"/>
      <c r="H109" s="95"/>
      <c r="I109" s="95"/>
      <c r="J109" s="95"/>
      <c r="K109" s="96"/>
      <c r="L109" s="95"/>
      <c r="M109" s="9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5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101" t="s">
        <v>218</v>
      </c>
      <c r="E113" s="180"/>
      <c r="K113" s="23"/>
      <c r="M113" s="23"/>
    </row>
    <row r="114" spans="1:45" ht="16.5" thickBot="1" x14ac:dyDescent="0.3">
      <c r="A114" s="197"/>
      <c r="B114" s="201"/>
      <c r="C114" s="130" t="s">
        <v>246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7"/>
      <c r="L114" s="90" t="e">
        <f>J116*Points!F37</f>
        <v>#DIV/0!</v>
      </c>
      <c r="M114" s="263" t="s">
        <v>228</v>
      </c>
      <c r="N114" s="264"/>
    </row>
    <row r="115" spans="1:45" ht="15.75" thickBot="1" x14ac:dyDescent="0.3">
      <c r="A115" s="197" t="e">
        <f>((M115*100)/Points!G38)</f>
        <v>#DIV/0!</v>
      </c>
      <c r="B115" s="202" t="s">
        <v>130</v>
      </c>
      <c r="C115" s="124"/>
      <c r="D115" s="89"/>
      <c r="E115" s="89"/>
      <c r="F115" s="89"/>
      <c r="G115" s="89"/>
      <c r="H115" s="89"/>
      <c r="L115" s="90"/>
      <c r="M115" s="72" t="e">
        <f>L114+L123</f>
        <v>#DIV/0!</v>
      </c>
    </row>
    <row r="116" spans="1:45" ht="3" customHeight="1" x14ac:dyDescent="0.25">
      <c r="B116" s="88"/>
      <c r="C116" s="100"/>
      <c r="D116" s="90">
        <f>IF(D115=$AG$3,1,0)</f>
        <v>0</v>
      </c>
      <c r="E116" s="90">
        <f t="shared" ref="E116:H116" si="57">IF(E115=$AG$3,1,0)</f>
        <v>0</v>
      </c>
      <c r="F116" s="90">
        <f t="shared" si="57"/>
        <v>0</v>
      </c>
      <c r="G116" s="90">
        <f t="shared" si="57"/>
        <v>0</v>
      </c>
      <c r="H116" s="90">
        <f t="shared" si="57"/>
        <v>0</v>
      </c>
      <c r="I116" s="23">
        <f>SUM(D116:H116)</f>
        <v>0</v>
      </c>
      <c r="J116" s="23" t="e">
        <f>(I116+I120)/(I117+I121)</f>
        <v>#DIV/0!</v>
      </c>
      <c r="L116" s="90"/>
    </row>
    <row r="117" spans="1:45" ht="4.5" customHeight="1" x14ac:dyDescent="0.25">
      <c r="B117" s="88"/>
      <c r="C117" s="100"/>
      <c r="D117" s="90">
        <f>IF(D115&lt;&gt;"",1,0)</f>
        <v>0</v>
      </c>
      <c r="E117" s="90">
        <f t="shared" ref="E117:H117" si="58">IF(E115&lt;&gt;"",1,0)</f>
        <v>0</v>
      </c>
      <c r="F117" s="90">
        <f t="shared" si="58"/>
        <v>0</v>
      </c>
      <c r="G117" s="90">
        <f t="shared" si="58"/>
        <v>0</v>
      </c>
      <c r="H117" s="90">
        <f t="shared" si="58"/>
        <v>0</v>
      </c>
      <c r="I117" s="23">
        <f t="shared" ref="I117" si="59">SUM(D117:H117)</f>
        <v>0</v>
      </c>
      <c r="L117" s="90"/>
    </row>
    <row r="118" spans="1:45" ht="15.75" thickBot="1" x14ac:dyDescent="0.3">
      <c r="B118" s="88"/>
      <c r="C118" s="124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90"/>
    </row>
    <row r="119" spans="1:45" ht="15.75" thickBot="1" x14ac:dyDescent="0.3">
      <c r="B119" s="88"/>
      <c r="C119" s="124"/>
      <c r="D119" s="89"/>
      <c r="E119" s="89"/>
      <c r="F119" s="89"/>
      <c r="G119" s="89"/>
      <c r="H119" s="89"/>
      <c r="L119" s="90"/>
    </row>
    <row r="120" spans="1:45" ht="3" customHeight="1" x14ac:dyDescent="0.25">
      <c r="B120" s="88"/>
      <c r="C120" s="100"/>
      <c r="D120" s="90">
        <f>IF(D119=$AG$3,1,0)</f>
        <v>0</v>
      </c>
      <c r="E120" s="90">
        <f t="shared" ref="E120:H120" si="60">IF(E119=$AG$3,1,0)</f>
        <v>0</v>
      </c>
      <c r="F120" s="90">
        <f t="shared" si="60"/>
        <v>0</v>
      </c>
      <c r="G120" s="90">
        <f t="shared" si="60"/>
        <v>0</v>
      </c>
      <c r="H120" s="90">
        <f t="shared" si="60"/>
        <v>0</v>
      </c>
      <c r="I120" s="23">
        <f>SUM(D120:H120)</f>
        <v>0</v>
      </c>
      <c r="L120" s="90"/>
    </row>
    <row r="121" spans="1:45" ht="3" customHeight="1" x14ac:dyDescent="0.25">
      <c r="B121" s="88"/>
      <c r="C121" s="100"/>
      <c r="D121" s="90">
        <f>IF(D119&lt;&gt;"",1,0)</f>
        <v>0</v>
      </c>
      <c r="E121" s="90">
        <f t="shared" ref="E121:H121" si="61">IF(E119&lt;&gt;"",1,0)</f>
        <v>0</v>
      </c>
      <c r="F121" s="90">
        <f t="shared" si="61"/>
        <v>0</v>
      </c>
      <c r="G121" s="90">
        <f t="shared" si="61"/>
        <v>0</v>
      </c>
      <c r="H121" s="90">
        <f t="shared" si="61"/>
        <v>0</v>
      </c>
      <c r="I121" s="23">
        <f t="shared" ref="I121" si="62">SUM(D121:H121)</f>
        <v>0</v>
      </c>
      <c r="L121" s="90"/>
    </row>
    <row r="122" spans="1:45" s="92" customFormat="1" x14ac:dyDescent="0.25">
      <c r="B122" s="106"/>
      <c r="C122" s="119"/>
      <c r="D122" s="118"/>
      <c r="E122" s="118"/>
      <c r="F122" s="118"/>
      <c r="G122" s="118"/>
      <c r="H122" s="118"/>
      <c r="I122" s="98"/>
      <c r="J122" s="98"/>
      <c r="K122" s="99"/>
      <c r="L122" s="90"/>
      <c r="N122" s="79"/>
      <c r="O122" s="256"/>
      <c r="P122" s="256"/>
      <c r="Q122" s="256"/>
      <c r="R122" s="257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</row>
    <row r="123" spans="1:45" s="92" customFormat="1" ht="16.5" thickBot="1" x14ac:dyDescent="0.3">
      <c r="B123" s="106"/>
      <c r="C123" s="133" t="s">
        <v>247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8"/>
      <c r="J123" s="98"/>
      <c r="K123" s="99"/>
      <c r="L123" s="90" t="e">
        <f>J125*Points!F38</f>
        <v>#DIV/0!</v>
      </c>
      <c r="N123" s="79"/>
      <c r="O123" s="256"/>
      <c r="P123" s="256"/>
      <c r="Q123" s="256"/>
      <c r="R123" s="257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</row>
    <row r="124" spans="1:45" s="92" customFormat="1" ht="15.75" thickBot="1" x14ac:dyDescent="0.3">
      <c r="B124" s="106"/>
      <c r="C124" s="198" t="s">
        <v>248</v>
      </c>
      <c r="D124" s="89"/>
      <c r="E124" s="89"/>
      <c r="F124" s="89"/>
      <c r="G124" s="89"/>
      <c r="H124" s="89"/>
      <c r="I124" s="23"/>
      <c r="J124" s="23"/>
      <c r="K124" s="82"/>
      <c r="L124" s="90"/>
      <c r="N124" s="79"/>
      <c r="O124" s="256"/>
      <c r="P124" s="256"/>
      <c r="Q124" s="256"/>
      <c r="R124" s="257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</row>
    <row r="125" spans="1:45" s="92" customFormat="1" ht="3.75" customHeight="1" x14ac:dyDescent="0.25">
      <c r="B125" s="106"/>
      <c r="C125" s="199"/>
      <c r="D125" s="90">
        <f>IF(D124=$AG$3,1,0)</f>
        <v>0</v>
      </c>
      <c r="E125" s="90">
        <f t="shared" ref="E125:H125" si="63">IF(E124=$AG$3,1,0)</f>
        <v>0</v>
      </c>
      <c r="F125" s="90">
        <f t="shared" si="63"/>
        <v>0</v>
      </c>
      <c r="G125" s="90">
        <f t="shared" si="63"/>
        <v>0</v>
      </c>
      <c r="H125" s="90">
        <f t="shared" si="63"/>
        <v>0</v>
      </c>
      <c r="I125" s="23">
        <f>SUM(D125:H125)</f>
        <v>0</v>
      </c>
      <c r="J125" s="23" t="e">
        <f>(I125+I129)/(I126+I130)</f>
        <v>#DIV/0!</v>
      </c>
      <c r="K125" s="82"/>
      <c r="L125" s="90"/>
      <c r="N125" s="79"/>
      <c r="O125" s="256"/>
      <c r="P125" s="256"/>
      <c r="Q125" s="256"/>
      <c r="R125" s="257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</row>
    <row r="126" spans="1:45" s="92" customFormat="1" ht="3" customHeight="1" x14ac:dyDescent="0.25">
      <c r="B126" s="106"/>
      <c r="C126" s="200"/>
      <c r="D126" s="90">
        <f>IF(D124&lt;&gt;"",1,0)</f>
        <v>0</v>
      </c>
      <c r="E126" s="90">
        <f t="shared" ref="E126:H126" si="64">IF(E124&lt;&gt;"",1,0)</f>
        <v>0</v>
      </c>
      <c r="F126" s="90">
        <f t="shared" si="64"/>
        <v>0</v>
      </c>
      <c r="G126" s="90">
        <f t="shared" si="64"/>
        <v>0</v>
      </c>
      <c r="H126" s="90">
        <f t="shared" si="64"/>
        <v>0</v>
      </c>
      <c r="I126" s="23">
        <f t="shared" ref="I126" si="65">SUM(D126:H126)</f>
        <v>0</v>
      </c>
      <c r="J126" s="23"/>
      <c r="K126" s="82"/>
      <c r="L126" s="90"/>
      <c r="N126" s="79"/>
      <c r="O126" s="256"/>
      <c r="P126" s="256"/>
      <c r="Q126" s="256"/>
      <c r="R126" s="257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</row>
    <row r="127" spans="1:45" s="92" customFormat="1" ht="15.75" thickBot="1" x14ac:dyDescent="0.3">
      <c r="B127" s="106"/>
      <c r="C127" s="199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90"/>
      <c r="N127" s="79"/>
      <c r="O127" s="256"/>
      <c r="P127" s="256"/>
      <c r="Q127" s="256"/>
      <c r="R127" s="257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</row>
    <row r="128" spans="1:45" s="92" customFormat="1" ht="15.75" thickBot="1" x14ac:dyDescent="0.3">
      <c r="B128" s="106"/>
      <c r="C128" s="116"/>
      <c r="D128" s="89"/>
      <c r="E128" s="89"/>
      <c r="F128" s="89"/>
      <c r="G128" s="89"/>
      <c r="H128" s="89"/>
      <c r="I128" s="23"/>
      <c r="J128" s="23"/>
      <c r="K128" s="82"/>
      <c r="L128" s="90"/>
      <c r="N128" s="79"/>
      <c r="O128" s="256"/>
      <c r="P128" s="256"/>
      <c r="Q128" s="256"/>
      <c r="R128" s="257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</row>
    <row r="129" spans="1:45" s="92" customFormat="1" ht="3.75" customHeight="1" x14ac:dyDescent="0.25">
      <c r="B129" s="106"/>
      <c r="C129" s="116"/>
      <c r="D129" s="90">
        <f>IF(D128=$AG$3,1,0)</f>
        <v>0</v>
      </c>
      <c r="E129" s="90">
        <f t="shared" ref="E129:H129" si="66">IF(E128=$AG$3,1,0)</f>
        <v>0</v>
      </c>
      <c r="F129" s="90">
        <f t="shared" si="66"/>
        <v>0</v>
      </c>
      <c r="G129" s="90">
        <f t="shared" si="66"/>
        <v>0</v>
      </c>
      <c r="H129" s="90">
        <f t="shared" si="66"/>
        <v>0</v>
      </c>
      <c r="I129" s="23">
        <f>SUM(D129:H129)</f>
        <v>0</v>
      </c>
      <c r="J129" s="23"/>
      <c r="K129" s="82"/>
      <c r="L129" s="90"/>
      <c r="N129" s="79"/>
      <c r="O129" s="256"/>
      <c r="P129" s="256"/>
      <c r="Q129" s="256"/>
      <c r="R129" s="257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</row>
    <row r="130" spans="1:45" s="92" customFormat="1" ht="2.25" customHeight="1" thickBot="1" x14ac:dyDescent="0.3">
      <c r="B130" s="106"/>
      <c r="C130" s="116"/>
      <c r="D130" s="90">
        <f>IF(D128&lt;&gt;"",1,0)</f>
        <v>0</v>
      </c>
      <c r="E130" s="90">
        <f t="shared" ref="E130:H130" si="67">IF(E128&lt;&gt;"",1,0)</f>
        <v>0</v>
      </c>
      <c r="F130" s="90">
        <f t="shared" si="67"/>
        <v>0</v>
      </c>
      <c r="G130" s="90">
        <f t="shared" si="67"/>
        <v>0</v>
      </c>
      <c r="H130" s="90">
        <f t="shared" si="67"/>
        <v>0</v>
      </c>
      <c r="I130" s="23">
        <f t="shared" ref="I130" si="68">SUM(D130:H130)</f>
        <v>0</v>
      </c>
      <c r="J130" s="23"/>
      <c r="K130" s="82"/>
      <c r="L130" s="90"/>
      <c r="N130" s="79"/>
      <c r="O130" s="256"/>
      <c r="P130" s="256"/>
      <c r="Q130" s="256"/>
      <c r="R130" s="257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</row>
    <row r="131" spans="1:45" ht="15.75" thickBot="1" x14ac:dyDescent="0.3">
      <c r="B131" s="93"/>
      <c r="C131" s="94"/>
      <c r="D131" s="95"/>
      <c r="E131" s="95"/>
      <c r="F131" s="95"/>
      <c r="G131" s="95"/>
      <c r="H131" s="95"/>
      <c r="I131" s="95"/>
      <c r="J131" s="95"/>
      <c r="K131" s="96"/>
      <c r="L131" s="95"/>
      <c r="M131" s="97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82" t="s">
        <v>121</v>
      </c>
      <c r="C134" s="101" t="s">
        <v>221</v>
      </c>
      <c r="J134" s="279"/>
      <c r="L134" s="120"/>
      <c r="M134" s="72" t="s">
        <v>229</v>
      </c>
      <c r="N134" s="264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5" t="e">
        <f>((M136*100)/Points!G23)</f>
        <v>#DIV/0!</v>
      </c>
      <c r="B135" s="144" t="s">
        <v>130</v>
      </c>
      <c r="C135" s="130" t="s">
        <v>126</v>
      </c>
      <c r="D135" s="89"/>
      <c r="K135" s="91">
        <f>IF(D135=$AG$3,0,1)</f>
        <v>1</v>
      </c>
      <c r="L135" s="120">
        <f>IF(D135=$AG$3,Points!F175,0)</f>
        <v>0</v>
      </c>
      <c r="M135" s="263"/>
      <c r="N135" s="66">
        <f>IF(D135="oui",2,0)</f>
        <v>0</v>
      </c>
      <c r="P135" s="175">
        <f>IF(D135="NA",2,0)</f>
        <v>0</v>
      </c>
      <c r="U135" s="175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6"/>
      <c r="C136" s="100"/>
      <c r="D136" s="82"/>
      <c r="E136" s="82"/>
      <c r="F136" s="82"/>
      <c r="G136" s="82"/>
      <c r="H136" s="82"/>
      <c r="I136" s="82"/>
      <c r="J136" s="82"/>
      <c r="K136" s="91"/>
      <c r="L136" s="90"/>
      <c r="M136" s="72" t="e">
        <f>L137</f>
        <v>#DIV/0!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6"/>
      <c r="C137" s="283" t="s">
        <v>249</v>
      </c>
      <c r="D137" s="117" t="s">
        <v>82</v>
      </c>
      <c r="E137" s="117" t="s">
        <v>84</v>
      </c>
      <c r="F137" s="117" t="s">
        <v>85</v>
      </c>
      <c r="G137" s="117" t="s">
        <v>86</v>
      </c>
      <c r="H137" s="117" t="s">
        <v>87</v>
      </c>
      <c r="K137" s="91" t="e">
        <f>(J139*Points!F135)*K135</f>
        <v>#DIV/0!</v>
      </c>
      <c r="L137" s="90" t="e">
        <f>IF(L146&gt;0,L146,0)</f>
        <v>#DIV/0!</v>
      </c>
      <c r="N137" s="66">
        <f>IF(D137="oui",2,0)</f>
        <v>0</v>
      </c>
      <c r="P137" s="175">
        <f>IF(D137="NA",2,0)</f>
        <v>0</v>
      </c>
      <c r="U137" s="175">
        <f t="shared" ref="U137" si="69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6"/>
      <c r="C138" s="116"/>
      <c r="D138" s="89"/>
      <c r="E138" s="89"/>
      <c r="F138" s="89"/>
      <c r="G138" s="89"/>
      <c r="H138" s="89"/>
      <c r="K138" s="91"/>
      <c r="L138" s="120" t="e">
        <f>(J139*Points!F23)*K135</f>
        <v>#DIV/0!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6"/>
      <c r="C139" s="100"/>
      <c r="D139" s="90">
        <f>IF(D138=$AG$3,1,0)</f>
        <v>0</v>
      </c>
      <c r="E139" s="90">
        <f t="shared" ref="E139:H139" si="70">IF(E138=$AG$3,1,0)</f>
        <v>0</v>
      </c>
      <c r="F139" s="90">
        <f t="shared" si="70"/>
        <v>0</v>
      </c>
      <c r="G139" s="90">
        <f t="shared" si="70"/>
        <v>0</v>
      </c>
      <c r="H139" s="90">
        <f t="shared" si="70"/>
        <v>0</v>
      </c>
      <c r="I139" s="23">
        <f>SUM(D139:H139)</f>
        <v>0</v>
      </c>
      <c r="J139" s="23" t="e">
        <f>(I139+I143)/(I140+I144)</f>
        <v>#DIV/0!</v>
      </c>
      <c r="K139" s="91"/>
      <c r="L139" s="90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6"/>
      <c r="C140" s="100"/>
      <c r="D140" s="90">
        <f>IF(D138&lt;&gt;"",1,0)</f>
        <v>0</v>
      </c>
      <c r="E140" s="90">
        <f t="shared" ref="E140:H140" si="71">IF(E138&lt;&gt;"",1,0)</f>
        <v>0</v>
      </c>
      <c r="F140" s="90">
        <f t="shared" si="71"/>
        <v>0</v>
      </c>
      <c r="G140" s="90">
        <f t="shared" si="71"/>
        <v>0</v>
      </c>
      <c r="H140" s="90">
        <f t="shared" si="71"/>
        <v>0</v>
      </c>
      <c r="I140" s="23">
        <f t="shared" ref="I140" si="72">SUM(D140:H140)</f>
        <v>0</v>
      </c>
      <c r="K140" s="91"/>
      <c r="L140" s="90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6"/>
      <c r="C141" s="116"/>
      <c r="D141" s="117" t="s">
        <v>83</v>
      </c>
      <c r="E141" s="117" t="s">
        <v>88</v>
      </c>
      <c r="F141" s="117" t="s">
        <v>89</v>
      </c>
      <c r="G141" s="117" t="s">
        <v>90</v>
      </c>
      <c r="H141" s="117" t="s">
        <v>91</v>
      </c>
      <c r="K141" s="91"/>
      <c r="L141" s="90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6"/>
      <c r="C142" s="116"/>
      <c r="D142" s="89"/>
      <c r="E142" s="89"/>
      <c r="F142" s="89"/>
      <c r="G142" s="89"/>
      <c r="H142" s="89"/>
      <c r="K142" s="91"/>
      <c r="L142" s="90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6"/>
      <c r="C143" s="100"/>
      <c r="D143" s="90">
        <f>IF(D142=$AG$3,1,0)</f>
        <v>0</v>
      </c>
      <c r="E143" s="90">
        <f t="shared" ref="E143:H143" si="73">IF(E142=$AG$3,1,0)</f>
        <v>0</v>
      </c>
      <c r="F143" s="90">
        <f t="shared" si="73"/>
        <v>0</v>
      </c>
      <c r="G143" s="90">
        <f t="shared" si="73"/>
        <v>0</v>
      </c>
      <c r="H143" s="90">
        <f t="shared" si="73"/>
        <v>0</v>
      </c>
      <c r="I143" s="23">
        <f t="shared" ref="I143:I144" si="74">SUM(D143:H143)</f>
        <v>0</v>
      </c>
      <c r="K143" s="91"/>
      <c r="L143" s="90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6"/>
      <c r="C144" s="100"/>
      <c r="D144" s="90">
        <f>IF(D142&lt;&gt;"",1,0)</f>
        <v>0</v>
      </c>
      <c r="E144" s="90">
        <f t="shared" ref="E144:H144" si="75">IF(E142&lt;&gt;"",1,0)</f>
        <v>0</v>
      </c>
      <c r="F144" s="90">
        <f t="shared" si="75"/>
        <v>0</v>
      </c>
      <c r="G144" s="90">
        <f t="shared" si="75"/>
        <v>0</v>
      </c>
      <c r="H144" s="90">
        <f t="shared" si="75"/>
        <v>0</v>
      </c>
      <c r="I144" s="23">
        <f t="shared" si="74"/>
        <v>0</v>
      </c>
      <c r="K144" s="91"/>
      <c r="L144" s="90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6"/>
      <c r="C145" s="123"/>
      <c r="K145" s="91"/>
      <c r="L145" s="90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6"/>
      <c r="C146" s="132" t="s">
        <v>250</v>
      </c>
      <c r="D146" s="89"/>
      <c r="E146" s="82"/>
      <c r="F146" s="82"/>
      <c r="G146" s="82"/>
      <c r="H146" s="82"/>
      <c r="I146" s="82"/>
      <c r="J146" s="82"/>
      <c r="K146" s="121"/>
      <c r="L146" s="120" t="e">
        <f>IF(D146=$AG$3,(L138-K147),L138)</f>
        <v>#DIV/0!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6"/>
      <c r="C147" s="137" t="s">
        <v>155</v>
      </c>
      <c r="D147" s="89"/>
      <c r="E147" s="118"/>
      <c r="F147" s="180"/>
      <c r="G147" s="118"/>
      <c r="H147" s="118"/>
      <c r="I147" s="118"/>
      <c r="J147" s="118"/>
      <c r="K147" s="121">
        <f>IF(D147&lt;=20,(D147/2),Points!F23)</f>
        <v>0</v>
      </c>
      <c r="L147" s="90"/>
      <c r="N147" s="66">
        <f>IF(D147="oui",2,0)</f>
        <v>0</v>
      </c>
      <c r="P147" s="175">
        <f>IF(D147="NA",2,0)</f>
        <v>0</v>
      </c>
      <c r="U147" s="175">
        <f t="shared" ref="U147" si="76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6"/>
      <c r="C148" s="119"/>
      <c r="D148" s="118"/>
      <c r="E148" s="118"/>
      <c r="F148" s="118"/>
      <c r="G148" s="118"/>
      <c r="H148" s="118"/>
      <c r="I148" s="118"/>
      <c r="J148" s="118"/>
      <c r="K148" s="121"/>
      <c r="L148" s="90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6"/>
      <c r="C149" s="100"/>
      <c r="D149" s="90" t="e">
        <f>IF(#REF!&lt;&gt;"",1,0)</f>
        <v>#REF!</v>
      </c>
      <c r="E149" s="90" t="e">
        <f>IF(#REF!&lt;&gt;"",1,0)</f>
        <v>#REF!</v>
      </c>
      <c r="F149" s="90" t="e">
        <f>IF(#REF!&lt;&gt;"",1,0)</f>
        <v>#REF!</v>
      </c>
      <c r="G149" s="90" t="e">
        <f>IF(#REF!&lt;&gt;"",1,0)</f>
        <v>#REF!</v>
      </c>
      <c r="H149" s="90" t="e">
        <f>IF(#REF!&lt;&gt;"",1,0)</f>
        <v>#REF!</v>
      </c>
      <c r="I149" s="23" t="e">
        <f t="shared" ref="I149" si="77">SUM(D149:H149)</f>
        <v>#REF!</v>
      </c>
      <c r="K149" s="87"/>
      <c r="L149" s="90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91" customFormat="1" ht="3.6" customHeight="1" x14ac:dyDescent="0.25">
      <c r="D150" s="292"/>
      <c r="E150" s="292"/>
      <c r="F150" s="292"/>
      <c r="G150" s="292"/>
      <c r="H150" s="292"/>
      <c r="I150" s="292"/>
      <c r="J150" s="292"/>
      <c r="K150" s="293"/>
      <c r="L150" s="292"/>
      <c r="M150" s="292"/>
      <c r="N150" s="281"/>
      <c r="O150" s="280"/>
      <c r="P150" s="280"/>
      <c r="Q150" s="280"/>
      <c r="R150" s="294"/>
      <c r="S150" s="280"/>
      <c r="T150" s="280"/>
      <c r="U150" s="280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6"/>
      <c r="C152" s="297" t="s">
        <v>188</v>
      </c>
      <c r="L152" s="90"/>
      <c r="M152" s="72" t="s">
        <v>230</v>
      </c>
      <c r="N152" s="264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5"/>
      <c r="B153" s="201"/>
      <c r="C153" s="295" t="s">
        <v>251</v>
      </c>
      <c r="D153" s="89"/>
      <c r="E153" s="104"/>
      <c r="F153" s="104"/>
      <c r="G153" s="104"/>
      <c r="H153" s="104"/>
      <c r="I153" s="104"/>
      <c r="J153" s="104"/>
      <c r="L153" s="90">
        <f>IF(D153=$AG$3,Points!F27,0)</f>
        <v>0</v>
      </c>
      <c r="M153" s="72" t="e">
        <f>L153+L157</f>
        <v>#DIV/0!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8"/>
      <c r="C154" s="100"/>
      <c r="D154" s="104"/>
      <c r="E154" s="104"/>
      <c r="F154" s="104"/>
      <c r="G154" s="104"/>
      <c r="H154" s="104"/>
      <c r="I154" s="104"/>
      <c r="J154" s="104"/>
      <c r="L154" s="90"/>
      <c r="N154" s="66">
        <f>IF(D154="oui",2,0)</f>
        <v>0</v>
      </c>
      <c r="P154" s="175">
        <f>IF(D154="NA",0,0)</f>
        <v>0</v>
      </c>
      <c r="U154" s="175">
        <f t="shared" ref="U154" si="78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7" t="e">
        <f>((M153*100)/Points!G27)</f>
        <v>#DIV/0!</v>
      </c>
      <c r="B155" s="202" t="s">
        <v>130</v>
      </c>
      <c r="C155" s="205" t="s">
        <v>232</v>
      </c>
      <c r="D155" s="104"/>
      <c r="E155" s="104"/>
      <c r="F155" s="104"/>
      <c r="G155" s="104"/>
      <c r="H155" s="104"/>
      <c r="I155" s="104"/>
      <c r="J155" s="104"/>
      <c r="L155" s="90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203"/>
      <c r="C156" s="122"/>
      <c r="D156" s="104"/>
      <c r="E156" s="104"/>
      <c r="F156" s="104"/>
      <c r="G156" s="104"/>
      <c r="H156" s="104"/>
      <c r="I156" s="104"/>
      <c r="J156" s="104"/>
      <c r="L156" s="90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6"/>
      <c r="C157" s="135" t="s">
        <v>252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7"/>
      <c r="L157" s="90" t="e">
        <f>J159*Points!F28</f>
        <v>#DIV/0!</v>
      </c>
      <c r="M157" s="66"/>
      <c r="N157" s="10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6"/>
      <c r="C158" s="205" t="s">
        <v>204</v>
      </c>
      <c r="D158" s="89"/>
      <c r="E158" s="89"/>
      <c r="F158" s="89"/>
      <c r="G158" s="89"/>
      <c r="H158" s="89"/>
      <c r="K158" s="87"/>
      <c r="L158" s="90"/>
      <c r="M158" s="66"/>
      <c r="N158" s="10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6"/>
      <c r="C159" s="205"/>
      <c r="D159" s="90">
        <f>IF(D158=$AG$3,1,0)</f>
        <v>0</v>
      </c>
      <c r="E159" s="90">
        <f t="shared" ref="E159:H159" si="79">IF(E158=$AG$3,1,0)</f>
        <v>0</v>
      </c>
      <c r="F159" s="90">
        <f t="shared" si="79"/>
        <v>0</v>
      </c>
      <c r="G159" s="90">
        <f t="shared" si="79"/>
        <v>0</v>
      </c>
      <c r="H159" s="90">
        <f t="shared" si="79"/>
        <v>0</v>
      </c>
      <c r="I159" s="208">
        <f>SUM(D159:H159)</f>
        <v>0</v>
      </c>
      <c r="J159" s="208" t="e">
        <f>(I159+I163+I167)/(I160+I164+I168)</f>
        <v>#DIV/0!</v>
      </c>
      <c r="K159" s="105"/>
      <c r="L159" s="90"/>
      <c r="M159" s="66"/>
      <c r="N159" s="10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6"/>
      <c r="C160" s="205"/>
      <c r="D160" s="90">
        <f>IF(D158&lt;&gt;"",1,0)</f>
        <v>0</v>
      </c>
      <c r="E160" s="90">
        <f t="shared" ref="E160:H160" si="80">IF(E158&lt;&gt;"",1,0)</f>
        <v>0</v>
      </c>
      <c r="F160" s="90">
        <f t="shared" si="80"/>
        <v>0</v>
      </c>
      <c r="G160" s="90">
        <f t="shared" si="80"/>
        <v>0</v>
      </c>
      <c r="H160" s="90">
        <f t="shared" si="80"/>
        <v>0</v>
      </c>
      <c r="I160" s="208">
        <f>SUM(D160:H160)</f>
        <v>0</v>
      </c>
      <c r="J160" s="208"/>
      <c r="K160" s="87"/>
      <c r="L160" s="90"/>
      <c r="M160" s="66"/>
      <c r="N160" s="10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6"/>
      <c r="C161" s="205" t="s">
        <v>205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8"/>
      <c r="J161" s="208"/>
      <c r="K161" s="87"/>
      <c r="L161" s="90"/>
      <c r="M161" s="66"/>
      <c r="N161" s="10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6"/>
      <c r="C162" s="205" t="s">
        <v>206</v>
      </c>
      <c r="D162" s="89"/>
      <c r="E162" s="89"/>
      <c r="F162" s="89"/>
      <c r="G162" s="89"/>
      <c r="H162" s="89"/>
      <c r="I162" s="208"/>
      <c r="J162" s="208"/>
      <c r="K162" s="87"/>
      <c r="L162" s="90"/>
      <c r="M162" s="66"/>
      <c r="N162" s="10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6"/>
      <c r="C163" s="100"/>
      <c r="D163" s="90">
        <f>IF(D162=$AG$3,1,0)</f>
        <v>0</v>
      </c>
      <c r="E163" s="90">
        <f t="shared" ref="E163:H163" si="81">IF(E162=$AG$3,1,0)</f>
        <v>0</v>
      </c>
      <c r="F163" s="90">
        <f t="shared" si="81"/>
        <v>0</v>
      </c>
      <c r="G163" s="90">
        <f t="shared" si="81"/>
        <v>0</v>
      </c>
      <c r="H163" s="90">
        <f t="shared" si="81"/>
        <v>0</v>
      </c>
      <c r="I163" s="208">
        <f t="shared" ref="I163:I164" si="82">SUM(D163:H163)</f>
        <v>0</v>
      </c>
      <c r="J163" s="208"/>
      <c r="K163" s="87"/>
      <c r="L163" s="90"/>
      <c r="M163" s="66"/>
      <c r="N163" s="10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6"/>
      <c r="C164" s="100"/>
      <c r="D164" s="90">
        <f>IF(D162&lt;&gt;"",1,0)</f>
        <v>0</v>
      </c>
      <c r="E164" s="90">
        <f t="shared" ref="E164:H164" si="83">IF(E162&lt;&gt;"",1,0)</f>
        <v>0</v>
      </c>
      <c r="F164" s="90">
        <f t="shared" si="83"/>
        <v>0</v>
      </c>
      <c r="G164" s="90">
        <f t="shared" si="83"/>
        <v>0</v>
      </c>
      <c r="H164" s="90">
        <f t="shared" si="83"/>
        <v>0</v>
      </c>
      <c r="I164" s="208">
        <f t="shared" si="82"/>
        <v>0</v>
      </c>
      <c r="J164" s="208"/>
      <c r="K164" s="87"/>
      <c r="L164" s="90"/>
      <c r="M164" s="66"/>
      <c r="N164" s="10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6"/>
      <c r="C165" s="204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8"/>
      <c r="J165" s="208"/>
      <c r="K165" s="87"/>
      <c r="L165" s="90"/>
      <c r="M165" s="66"/>
      <c r="N165" s="10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6"/>
      <c r="C166" s="204"/>
      <c r="D166" s="89"/>
      <c r="E166" s="89"/>
      <c r="F166" s="89"/>
      <c r="G166" s="89"/>
      <c r="H166" s="89"/>
      <c r="I166" s="208"/>
      <c r="J166" s="208"/>
      <c r="K166" s="87"/>
      <c r="L166" s="90"/>
      <c r="M166" s="66"/>
      <c r="N166" s="10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6"/>
      <c r="C167" s="206"/>
      <c r="D167" s="90">
        <f>IF(D166=$AG$3,1,0)</f>
        <v>0</v>
      </c>
      <c r="E167" s="90">
        <f t="shared" ref="E167:H167" si="84">IF(E166=$AG$3,1,0)</f>
        <v>0</v>
      </c>
      <c r="F167" s="90">
        <f t="shared" si="84"/>
        <v>0</v>
      </c>
      <c r="G167" s="90">
        <f t="shared" si="84"/>
        <v>0</v>
      </c>
      <c r="H167" s="90">
        <f t="shared" si="84"/>
        <v>0</v>
      </c>
      <c r="I167" s="208">
        <f t="shared" ref="I167:I168" si="85">SUM(D167:H167)</f>
        <v>0</v>
      </c>
      <c r="J167" s="208"/>
      <c r="K167" s="87"/>
      <c r="L167" s="90"/>
      <c r="M167" s="66"/>
      <c r="N167" s="10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6"/>
      <c r="C168" s="100"/>
      <c r="D168" s="90">
        <f>IF(D166&lt;&gt;"",1,0)</f>
        <v>0</v>
      </c>
      <c r="E168" s="90">
        <f t="shared" ref="E168:H168" si="86">IF(E166&lt;&gt;"",1,0)</f>
        <v>0</v>
      </c>
      <c r="F168" s="90">
        <f t="shared" si="86"/>
        <v>0</v>
      </c>
      <c r="G168" s="90">
        <f t="shared" si="86"/>
        <v>0</v>
      </c>
      <c r="H168" s="90">
        <f t="shared" si="86"/>
        <v>0</v>
      </c>
      <c r="I168" s="208">
        <f t="shared" si="85"/>
        <v>0</v>
      </c>
      <c r="J168" s="208"/>
      <c r="K168" s="87"/>
      <c r="L168" s="90"/>
      <c r="M168" s="66"/>
      <c r="N168" s="10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6"/>
      <c r="C169" s="126"/>
      <c r="K169" s="91"/>
      <c r="L169" s="90"/>
      <c r="M169" s="66"/>
      <c r="N169" s="10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91" customFormat="1" x14ac:dyDescent="0.25">
      <c r="D170" s="292"/>
      <c r="E170" s="292"/>
      <c r="F170" s="292"/>
      <c r="G170" s="292"/>
      <c r="H170" s="292"/>
      <c r="I170" s="292"/>
      <c r="J170" s="292"/>
      <c r="K170" s="293"/>
      <c r="L170" s="292"/>
      <c r="M170" s="292"/>
      <c r="N170" s="281"/>
      <c r="O170" s="280"/>
      <c r="P170" s="280"/>
      <c r="Q170" s="280"/>
      <c r="R170" s="294"/>
      <c r="S170" s="280"/>
      <c r="T170" s="280"/>
      <c r="U170" s="280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6" t="s">
        <v>121</v>
      </c>
      <c r="C172" s="297" t="s">
        <v>188</v>
      </c>
      <c r="E172" s="180"/>
      <c r="L172" s="90"/>
      <c r="M172" s="72" t="s">
        <v>231</v>
      </c>
      <c r="N172" s="264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7"/>
      <c r="B173" s="201"/>
      <c r="C173" s="298" t="s">
        <v>253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7"/>
      <c r="L173" s="90" t="e">
        <f>J175*Points!F30</f>
        <v>#DIV/0!</v>
      </c>
      <c r="M173" s="263"/>
      <c r="N173" s="66">
        <f>IF(D173="oui",1,0)</f>
        <v>0</v>
      </c>
      <c r="P173" s="175">
        <f>IF(D173="NA",1,0)</f>
        <v>0</v>
      </c>
      <c r="U173" s="175">
        <f t="shared" ref="U173" si="87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7" t="e">
        <f>((M174*100)/Points!G30)</f>
        <v>#DIV/0!</v>
      </c>
      <c r="B174" s="202" t="s">
        <v>130</v>
      </c>
      <c r="C174" s="124"/>
      <c r="D174" s="89"/>
      <c r="E174" s="89"/>
      <c r="F174" s="89"/>
      <c r="G174" s="89"/>
      <c r="H174" s="89"/>
      <c r="K174" s="87"/>
      <c r="L174" s="90"/>
      <c r="M174" s="72" t="e">
        <f>L173</f>
        <v>#DIV/0!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8"/>
      <c r="C175" s="100"/>
      <c r="D175" s="90">
        <f>IF(D174=$AG$3,1,0)</f>
        <v>0</v>
      </c>
      <c r="E175" s="90">
        <f t="shared" ref="E175:H175" si="88">IF(E174=$AG$3,1,0)</f>
        <v>0</v>
      </c>
      <c r="F175" s="90">
        <f t="shared" si="88"/>
        <v>0</v>
      </c>
      <c r="G175" s="90">
        <f t="shared" si="88"/>
        <v>0</v>
      </c>
      <c r="H175" s="90">
        <f t="shared" si="88"/>
        <v>0</v>
      </c>
      <c r="I175" s="23">
        <f>SUM(D175:H175)</f>
        <v>0</v>
      </c>
      <c r="J175" s="23" t="e">
        <f>(I175+I179+I183)/(I176+I180+I184)</f>
        <v>#DIV/0!</v>
      </c>
      <c r="K175" s="105"/>
      <c r="L175" s="90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8"/>
      <c r="C176" s="100"/>
      <c r="D176" s="90">
        <f>IF(D174&lt;&gt;"",1,0)</f>
        <v>0</v>
      </c>
      <c r="E176" s="90">
        <f t="shared" ref="E176:H176" si="89">IF(E174&lt;&gt;"",1,0)</f>
        <v>0</v>
      </c>
      <c r="F176" s="90">
        <f t="shared" si="89"/>
        <v>0</v>
      </c>
      <c r="G176" s="90">
        <f t="shared" si="89"/>
        <v>0</v>
      </c>
      <c r="H176" s="90">
        <f t="shared" si="89"/>
        <v>0</v>
      </c>
      <c r="I176" s="23">
        <f>SUM(D176:H176)</f>
        <v>0</v>
      </c>
      <c r="K176" s="87"/>
      <c r="L176" s="90"/>
      <c r="N176" s="67"/>
      <c r="O176" s="143"/>
      <c r="P176" s="143"/>
      <c r="Q176" s="143"/>
      <c r="R176" s="143"/>
      <c r="S176" s="143"/>
      <c r="T176" s="143"/>
      <c r="U176" s="143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8"/>
      <c r="C177" s="124"/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7"/>
      <c r="L177" s="90"/>
      <c r="N177" s="67"/>
      <c r="O177" s="143"/>
      <c r="P177" s="143"/>
      <c r="Q177" s="143"/>
      <c r="R177" s="143"/>
      <c r="S177" s="143"/>
      <c r="T177" s="143"/>
      <c r="U177" s="143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8"/>
      <c r="C178" s="124"/>
      <c r="D178" s="89"/>
      <c r="E178" s="89"/>
      <c r="F178" s="89"/>
      <c r="G178" s="89"/>
      <c r="H178" s="89"/>
      <c r="K178" s="87"/>
      <c r="L178" s="90"/>
      <c r="N178" s="67"/>
      <c r="O178" s="143"/>
      <c r="P178" s="143"/>
      <c r="Q178" s="143"/>
      <c r="R178" s="143"/>
      <c r="S178" s="143"/>
      <c r="T178" s="143"/>
      <c r="U178" s="143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8"/>
      <c r="C179" s="100"/>
      <c r="D179" s="90">
        <f>IF(D178=$AG$3,1,0)</f>
        <v>0</v>
      </c>
      <c r="E179" s="90">
        <f t="shared" ref="E179:H179" si="90">IF(E178=$AG$3,1,0)</f>
        <v>0</v>
      </c>
      <c r="F179" s="90">
        <f t="shared" si="90"/>
        <v>0</v>
      </c>
      <c r="G179" s="90">
        <f t="shared" si="90"/>
        <v>0</v>
      </c>
      <c r="H179" s="90">
        <f t="shared" si="90"/>
        <v>0</v>
      </c>
      <c r="I179" s="23">
        <f t="shared" ref="I179:I180" si="91">SUM(D179:H179)</f>
        <v>0</v>
      </c>
      <c r="K179" s="87"/>
      <c r="L179" s="90"/>
      <c r="N179" s="67"/>
      <c r="O179" s="143"/>
      <c r="P179" s="143"/>
      <c r="Q179" s="143"/>
      <c r="R179" s="143"/>
      <c r="S179" s="143"/>
      <c r="T179" s="143"/>
      <c r="U179" s="143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8"/>
      <c r="C180" s="100"/>
      <c r="D180" s="90">
        <f>IF(D178&lt;&gt;"",1,0)</f>
        <v>0</v>
      </c>
      <c r="E180" s="90">
        <f t="shared" ref="E180:H180" si="92">IF(E178&lt;&gt;"",1,0)</f>
        <v>0</v>
      </c>
      <c r="F180" s="90">
        <f t="shared" si="92"/>
        <v>0</v>
      </c>
      <c r="G180" s="90">
        <f t="shared" si="92"/>
        <v>0</v>
      </c>
      <c r="H180" s="90">
        <f t="shared" si="92"/>
        <v>0</v>
      </c>
      <c r="I180" s="23">
        <f t="shared" si="91"/>
        <v>0</v>
      </c>
      <c r="K180" s="87"/>
      <c r="L180" s="90"/>
      <c r="N180" s="67"/>
      <c r="O180" s="143"/>
      <c r="P180" s="143"/>
      <c r="Q180" s="143"/>
      <c r="R180" s="143"/>
      <c r="S180" s="143"/>
      <c r="T180" s="143"/>
      <c r="U180" s="143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8"/>
      <c r="C181" s="124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7"/>
      <c r="L181" s="90"/>
      <c r="N181" s="67"/>
      <c r="O181" s="143"/>
      <c r="P181" s="143"/>
      <c r="Q181" s="143"/>
      <c r="R181" s="143"/>
      <c r="S181" s="143"/>
      <c r="T181" s="143"/>
      <c r="U181" s="143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8"/>
      <c r="C182" s="124"/>
      <c r="D182" s="89"/>
      <c r="E182" s="89"/>
      <c r="F182" s="89"/>
      <c r="G182" s="89"/>
      <c r="H182" s="89"/>
      <c r="K182" s="87"/>
      <c r="L182" s="90"/>
      <c r="N182" s="67"/>
      <c r="O182" s="143"/>
      <c r="P182" s="143"/>
      <c r="Q182" s="143"/>
      <c r="R182" s="143"/>
      <c r="S182" s="143"/>
      <c r="T182" s="143"/>
      <c r="U182" s="143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8"/>
      <c r="C183" s="100"/>
      <c r="D183" s="90">
        <f>IF(D182=$AG$3,1,0)</f>
        <v>0</v>
      </c>
      <c r="E183" s="90">
        <f t="shared" ref="E183:H183" si="93">IF(E182=$AG$3,1,0)</f>
        <v>0</v>
      </c>
      <c r="F183" s="90">
        <f t="shared" si="93"/>
        <v>0</v>
      </c>
      <c r="G183" s="90">
        <f t="shared" si="93"/>
        <v>0</v>
      </c>
      <c r="H183" s="90">
        <f t="shared" si="93"/>
        <v>0</v>
      </c>
      <c r="I183" s="23">
        <f t="shared" ref="I183:I184" si="94">SUM(D183:H183)</f>
        <v>0</v>
      </c>
      <c r="K183" s="87"/>
      <c r="L183" s="90"/>
      <c r="N183" s="67"/>
      <c r="O183" s="143"/>
      <c r="P183" s="143"/>
      <c r="Q183" s="143"/>
      <c r="R183" s="143"/>
      <c r="S183" s="143"/>
      <c r="T183" s="143"/>
      <c r="U183" s="143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8"/>
      <c r="C184" s="100"/>
      <c r="D184" s="90">
        <f>IF(D182&lt;&gt;"",1,0)</f>
        <v>0</v>
      </c>
      <c r="E184" s="90">
        <f t="shared" ref="E184:H184" si="95">IF(E182&lt;&gt;"",1,0)</f>
        <v>0</v>
      </c>
      <c r="F184" s="90">
        <f t="shared" si="95"/>
        <v>0</v>
      </c>
      <c r="G184" s="90">
        <f t="shared" si="95"/>
        <v>0</v>
      </c>
      <c r="H184" s="90">
        <f t="shared" si="95"/>
        <v>0</v>
      </c>
      <c r="I184" s="23">
        <f t="shared" si="94"/>
        <v>0</v>
      </c>
      <c r="K184" s="87"/>
      <c r="L184" s="90"/>
      <c r="N184" s="67"/>
      <c r="O184" s="143"/>
      <c r="P184" s="143"/>
      <c r="Q184" s="143"/>
      <c r="R184" s="143"/>
      <c r="S184" s="143"/>
      <c r="T184" s="143"/>
      <c r="U184" s="143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203"/>
      <c r="C185" s="124"/>
      <c r="L185" s="90"/>
      <c r="N185" s="67"/>
      <c r="O185" s="143"/>
      <c r="P185" s="143"/>
      <c r="Q185" s="143"/>
      <c r="R185" s="143"/>
      <c r="S185" s="143"/>
      <c r="T185" s="143"/>
      <c r="U185" s="143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3"/>
      <c r="C186" s="94"/>
      <c r="D186" s="95"/>
      <c r="E186" s="95"/>
      <c r="F186" s="95"/>
      <c r="G186" s="95"/>
      <c r="H186" s="95"/>
      <c r="I186" s="95"/>
      <c r="J186" s="95"/>
      <c r="K186" s="96"/>
      <c r="L186" s="95"/>
      <c r="M186" s="97"/>
      <c r="N186" s="67"/>
      <c r="O186" s="143"/>
      <c r="P186" s="143"/>
      <c r="Q186" s="143"/>
      <c r="R186" s="143"/>
      <c r="S186" s="143"/>
      <c r="T186" s="143"/>
      <c r="U186" s="143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3"/>
      <c r="P187" s="143"/>
      <c r="Q187" s="143"/>
      <c r="R187" s="143"/>
      <c r="S187" s="143"/>
      <c r="T187" s="143"/>
      <c r="U187" s="143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3" t="e">
        <f>M8+M37+M46+M59+M63+M70+M78+M115+M136+M153+M174</f>
        <v>#DIV/0!</v>
      </c>
    </row>
    <row r="221" spans="4:45" s="143" customFormat="1" x14ac:dyDescent="0.25">
      <c r="D221" s="178"/>
      <c r="E221" s="178"/>
      <c r="F221" s="178"/>
      <c r="G221" s="178"/>
      <c r="H221" s="178"/>
      <c r="I221" s="178"/>
      <c r="J221" s="178"/>
      <c r="K221" s="179"/>
      <c r="L221" s="178"/>
      <c r="N221" s="174"/>
      <c r="O221" s="175"/>
      <c r="P221" s="175"/>
      <c r="Q221" s="175"/>
      <c r="R221" s="176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</row>
    <row r="222" spans="4:45" s="143" customFormat="1" x14ac:dyDescent="0.25">
      <c r="D222" s="178"/>
      <c r="E222" s="178"/>
      <c r="F222" s="178"/>
      <c r="G222" s="178"/>
      <c r="H222" s="178"/>
      <c r="I222" s="178"/>
      <c r="J222" s="178"/>
      <c r="K222" s="179"/>
      <c r="L222" s="178"/>
      <c r="N222" s="174"/>
      <c r="O222" s="175"/>
      <c r="P222" s="175"/>
      <c r="Q222" s="175"/>
      <c r="R222" s="176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</row>
    <row r="223" spans="4:45" s="143" customFormat="1" x14ac:dyDescent="0.25">
      <c r="D223" s="178"/>
      <c r="E223" s="178"/>
      <c r="F223" s="178"/>
      <c r="G223" s="178"/>
      <c r="H223" s="178"/>
      <c r="I223" s="178"/>
      <c r="J223" s="178"/>
      <c r="K223" s="179"/>
      <c r="L223" s="178"/>
      <c r="N223" s="174"/>
      <c r="O223" s="175"/>
      <c r="P223" s="175"/>
      <c r="Q223" s="175"/>
      <c r="R223" s="176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</row>
    <row r="224" spans="4:45" s="143" customFormat="1" x14ac:dyDescent="0.25">
      <c r="D224" s="178"/>
      <c r="E224" s="178"/>
      <c r="F224" s="178"/>
      <c r="G224" s="178"/>
      <c r="H224" s="178"/>
      <c r="I224" s="178"/>
      <c r="J224" s="178"/>
      <c r="K224" s="179"/>
      <c r="L224" s="178"/>
      <c r="N224" s="174"/>
      <c r="O224" s="175"/>
      <c r="P224" s="175"/>
      <c r="Q224" s="175"/>
      <c r="R224" s="176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</row>
    <row r="225" spans="4:45" s="143" customFormat="1" x14ac:dyDescent="0.25">
      <c r="D225" s="178"/>
      <c r="E225" s="178"/>
      <c r="F225" s="178"/>
      <c r="G225" s="178"/>
      <c r="H225" s="178"/>
      <c r="I225" s="178"/>
      <c r="J225" s="178"/>
      <c r="K225" s="179"/>
      <c r="L225" s="178"/>
      <c r="N225" s="174"/>
      <c r="O225" s="175"/>
      <c r="P225" s="175"/>
      <c r="Q225" s="175"/>
      <c r="R225" s="176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</row>
    <row r="226" spans="4:45" s="143" customFormat="1" x14ac:dyDescent="0.25">
      <c r="D226" s="178"/>
      <c r="E226" s="178"/>
      <c r="F226" s="178"/>
      <c r="G226" s="178"/>
      <c r="H226" s="178"/>
      <c r="I226" s="178"/>
      <c r="J226" s="178"/>
      <c r="K226" s="179"/>
      <c r="L226" s="178"/>
      <c r="N226" s="174"/>
      <c r="O226" s="175"/>
      <c r="P226" s="175"/>
      <c r="Q226" s="175"/>
      <c r="R226" s="176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</row>
    <row r="227" spans="4:45" s="143" customFormat="1" x14ac:dyDescent="0.25">
      <c r="D227" s="178"/>
      <c r="E227" s="178"/>
      <c r="F227" s="178"/>
      <c r="G227" s="178"/>
      <c r="H227" s="178"/>
      <c r="I227" s="178"/>
      <c r="J227" s="178"/>
      <c r="K227" s="179"/>
      <c r="L227" s="178"/>
      <c r="N227" s="174"/>
      <c r="O227" s="175"/>
      <c r="P227" s="175"/>
      <c r="Q227" s="175"/>
      <c r="R227" s="176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</row>
    <row r="228" spans="4:45" s="143" customFormat="1" x14ac:dyDescent="0.25">
      <c r="D228" s="178"/>
      <c r="E228" s="178"/>
      <c r="F228" s="178"/>
      <c r="G228" s="178"/>
      <c r="H228" s="178"/>
      <c r="I228" s="178"/>
      <c r="J228" s="178"/>
      <c r="K228" s="179"/>
      <c r="L228" s="178"/>
      <c r="N228" s="174"/>
      <c r="O228" s="175"/>
      <c r="P228" s="175"/>
      <c r="Q228" s="175"/>
      <c r="R228" s="176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</row>
    <row r="229" spans="4:45" s="143" customFormat="1" x14ac:dyDescent="0.25">
      <c r="D229" s="178"/>
      <c r="E229" s="178"/>
      <c r="F229" s="178"/>
      <c r="G229" s="178"/>
      <c r="H229" s="178"/>
      <c r="I229" s="178"/>
      <c r="J229" s="178"/>
      <c r="K229" s="179"/>
      <c r="L229" s="178"/>
      <c r="N229" s="174"/>
      <c r="O229" s="175"/>
      <c r="P229" s="175"/>
      <c r="Q229" s="175"/>
      <c r="R229" s="176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</row>
    <row r="230" spans="4:45" s="143" customFormat="1" x14ac:dyDescent="0.25">
      <c r="D230" s="178"/>
      <c r="E230" s="178"/>
      <c r="F230" s="178"/>
      <c r="G230" s="178"/>
      <c r="H230" s="178"/>
      <c r="I230" s="178"/>
      <c r="J230" s="178"/>
      <c r="K230" s="179"/>
      <c r="L230" s="178"/>
      <c r="N230" s="174"/>
      <c r="O230" s="175"/>
      <c r="P230" s="175"/>
      <c r="Q230" s="175"/>
      <c r="R230" s="176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</row>
    <row r="231" spans="4:45" s="143" customFormat="1" x14ac:dyDescent="0.25">
      <c r="D231" s="178"/>
      <c r="E231" s="178"/>
      <c r="F231" s="178"/>
      <c r="G231" s="178"/>
      <c r="H231" s="178"/>
      <c r="I231" s="178"/>
      <c r="J231" s="178"/>
      <c r="K231" s="179"/>
      <c r="L231" s="178"/>
      <c r="N231" s="174"/>
      <c r="O231" s="175"/>
      <c r="P231" s="175"/>
      <c r="Q231" s="175"/>
      <c r="R231" s="176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</row>
    <row r="232" spans="4:45" s="143" customFormat="1" x14ac:dyDescent="0.25">
      <c r="D232" s="178"/>
      <c r="E232" s="178"/>
      <c r="F232" s="178"/>
      <c r="G232" s="178"/>
      <c r="H232" s="178"/>
      <c r="I232" s="178"/>
      <c r="J232" s="178"/>
      <c r="K232" s="179"/>
      <c r="L232" s="178"/>
      <c r="N232" s="174"/>
      <c r="O232" s="175"/>
      <c r="P232" s="175"/>
      <c r="Q232" s="175"/>
      <c r="R232" s="176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</row>
    <row r="233" spans="4:45" s="143" customFormat="1" x14ac:dyDescent="0.25">
      <c r="D233" s="178"/>
      <c r="E233" s="178"/>
      <c r="F233" s="178"/>
      <c r="G233" s="178"/>
      <c r="H233" s="178"/>
      <c r="I233" s="178"/>
      <c r="J233" s="178"/>
      <c r="K233" s="179"/>
      <c r="L233" s="178"/>
      <c r="N233" s="174"/>
      <c r="O233" s="175"/>
      <c r="P233" s="175"/>
      <c r="Q233" s="175"/>
      <c r="R233" s="176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</row>
    <row r="234" spans="4:45" s="143" customFormat="1" x14ac:dyDescent="0.25">
      <c r="D234" s="178"/>
      <c r="E234" s="178"/>
      <c r="F234" s="178"/>
      <c r="G234" s="178"/>
      <c r="H234" s="178"/>
      <c r="I234" s="178"/>
      <c r="J234" s="178"/>
      <c r="K234" s="179"/>
      <c r="L234" s="178"/>
      <c r="N234" s="174"/>
      <c r="O234" s="175"/>
      <c r="P234" s="175"/>
      <c r="Q234" s="175"/>
      <c r="R234" s="176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</row>
    <row r="235" spans="4:45" s="143" customFormat="1" x14ac:dyDescent="0.25">
      <c r="D235" s="178"/>
      <c r="E235" s="178"/>
      <c r="F235" s="178"/>
      <c r="G235" s="178"/>
      <c r="H235" s="178"/>
      <c r="I235" s="178"/>
      <c r="J235" s="178"/>
      <c r="K235" s="179"/>
      <c r="L235" s="178"/>
      <c r="N235" s="174"/>
      <c r="O235" s="175"/>
      <c r="P235" s="175"/>
      <c r="Q235" s="175"/>
      <c r="R235" s="176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</row>
    <row r="236" spans="4:45" s="143" customFormat="1" x14ac:dyDescent="0.25">
      <c r="D236" s="178"/>
      <c r="E236" s="178"/>
      <c r="F236" s="178"/>
      <c r="G236" s="178"/>
      <c r="H236" s="178"/>
      <c r="I236" s="178"/>
      <c r="J236" s="178"/>
      <c r="K236" s="179"/>
      <c r="L236" s="178"/>
      <c r="N236" s="174"/>
      <c r="O236" s="175"/>
      <c r="P236" s="175"/>
      <c r="Q236" s="175"/>
      <c r="R236" s="176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</row>
    <row r="237" spans="4:45" s="143" customFormat="1" x14ac:dyDescent="0.25">
      <c r="D237" s="178"/>
      <c r="E237" s="178"/>
      <c r="F237" s="178"/>
      <c r="G237" s="178"/>
      <c r="H237" s="178"/>
      <c r="I237" s="178"/>
      <c r="J237" s="178"/>
      <c r="K237" s="179"/>
      <c r="L237" s="178"/>
      <c r="N237" s="174"/>
      <c r="O237" s="175"/>
      <c r="P237" s="175"/>
      <c r="Q237" s="175"/>
      <c r="R237" s="176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</row>
    <row r="238" spans="4:45" s="143" customFormat="1" x14ac:dyDescent="0.25">
      <c r="D238" s="178"/>
      <c r="E238" s="178"/>
      <c r="F238" s="178"/>
      <c r="G238" s="178"/>
      <c r="H238" s="178"/>
      <c r="I238" s="178"/>
      <c r="J238" s="178"/>
      <c r="K238" s="179"/>
      <c r="L238" s="178"/>
      <c r="N238" s="174"/>
      <c r="O238" s="175"/>
      <c r="P238" s="175"/>
      <c r="Q238" s="175"/>
      <c r="R238" s="176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</row>
    <row r="239" spans="4:45" s="143" customFormat="1" x14ac:dyDescent="0.25">
      <c r="D239" s="178"/>
      <c r="E239" s="178"/>
      <c r="F239" s="178"/>
      <c r="G239" s="178"/>
      <c r="H239" s="178"/>
      <c r="I239" s="178"/>
      <c r="J239" s="178"/>
      <c r="K239" s="179"/>
      <c r="L239" s="178"/>
      <c r="N239" s="174"/>
      <c r="O239" s="175"/>
      <c r="P239" s="175"/>
      <c r="Q239" s="175"/>
      <c r="R239" s="176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</row>
    <row r="240" spans="4:45" s="143" customFormat="1" x14ac:dyDescent="0.25">
      <c r="D240" s="178"/>
      <c r="E240" s="178"/>
      <c r="F240" s="178"/>
      <c r="G240" s="178"/>
      <c r="H240" s="178"/>
      <c r="I240" s="178"/>
      <c r="J240" s="178"/>
      <c r="K240" s="179"/>
      <c r="L240" s="178"/>
      <c r="N240" s="174"/>
      <c r="O240" s="175"/>
      <c r="P240" s="175"/>
      <c r="Q240" s="175"/>
      <c r="R240" s="176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</row>
    <row r="241" spans="4:45" s="143" customFormat="1" x14ac:dyDescent="0.25">
      <c r="D241" s="178"/>
      <c r="E241" s="178"/>
      <c r="F241" s="178"/>
      <c r="G241" s="178"/>
      <c r="H241" s="178"/>
      <c r="I241" s="178"/>
      <c r="J241" s="178"/>
      <c r="K241" s="179"/>
      <c r="L241" s="178"/>
      <c r="N241" s="174"/>
      <c r="O241" s="175"/>
      <c r="P241" s="175"/>
      <c r="Q241" s="175"/>
      <c r="R241" s="176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</row>
    <row r="242" spans="4:45" s="143" customFormat="1" x14ac:dyDescent="0.25">
      <c r="D242" s="178"/>
      <c r="E242" s="178"/>
      <c r="F242" s="178"/>
      <c r="G242" s="178"/>
      <c r="H242" s="178"/>
      <c r="I242" s="178"/>
      <c r="J242" s="178"/>
      <c r="K242" s="179"/>
      <c r="L242" s="178"/>
      <c r="N242" s="174"/>
      <c r="O242" s="175"/>
      <c r="P242" s="175"/>
      <c r="Q242" s="175"/>
      <c r="R242" s="176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</row>
    <row r="243" spans="4:45" s="143" customFormat="1" x14ac:dyDescent="0.25">
      <c r="D243" s="178"/>
      <c r="E243" s="178"/>
      <c r="F243" s="178"/>
      <c r="G243" s="178"/>
      <c r="H243" s="178"/>
      <c r="I243" s="178"/>
      <c r="J243" s="178"/>
      <c r="K243" s="179"/>
      <c r="L243" s="178"/>
      <c r="N243" s="174"/>
      <c r="O243" s="175"/>
      <c r="P243" s="175"/>
      <c r="Q243" s="175"/>
      <c r="R243" s="176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</row>
    <row r="244" spans="4:45" s="143" customFormat="1" x14ac:dyDescent="0.25">
      <c r="D244" s="178"/>
      <c r="E244" s="178"/>
      <c r="F244" s="178"/>
      <c r="G244" s="178"/>
      <c r="H244" s="178"/>
      <c r="I244" s="178"/>
      <c r="J244" s="178"/>
      <c r="K244" s="179"/>
      <c r="L244" s="178"/>
      <c r="N244" s="174"/>
      <c r="O244" s="175"/>
      <c r="P244" s="175"/>
      <c r="Q244" s="175"/>
      <c r="R244" s="176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</row>
    <row r="245" spans="4:45" s="143" customFormat="1" x14ac:dyDescent="0.25">
      <c r="D245" s="178"/>
      <c r="E245" s="178"/>
      <c r="F245" s="178"/>
      <c r="G245" s="178"/>
      <c r="H245" s="178"/>
      <c r="I245" s="178"/>
      <c r="J245" s="178"/>
      <c r="K245" s="179"/>
      <c r="L245" s="178"/>
      <c r="N245" s="174"/>
      <c r="O245" s="175"/>
      <c r="P245" s="175"/>
      <c r="Q245" s="175"/>
      <c r="R245" s="176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</row>
    <row r="246" spans="4:45" s="143" customFormat="1" x14ac:dyDescent="0.25">
      <c r="D246" s="178"/>
      <c r="E246" s="178"/>
      <c r="F246" s="178"/>
      <c r="G246" s="178"/>
      <c r="H246" s="178"/>
      <c r="I246" s="178"/>
      <c r="J246" s="178"/>
      <c r="K246" s="179"/>
      <c r="L246" s="178"/>
      <c r="N246" s="174"/>
      <c r="O246" s="175"/>
      <c r="P246" s="175"/>
      <c r="Q246" s="175"/>
      <c r="R246" s="176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</row>
    <row r="247" spans="4:45" s="143" customFormat="1" x14ac:dyDescent="0.25">
      <c r="D247" s="178"/>
      <c r="E247" s="178"/>
      <c r="F247" s="178"/>
      <c r="G247" s="178"/>
      <c r="H247" s="178"/>
      <c r="I247" s="178"/>
      <c r="J247" s="178"/>
      <c r="K247" s="179"/>
      <c r="L247" s="178"/>
      <c r="N247" s="174"/>
      <c r="O247" s="175"/>
      <c r="P247" s="175"/>
      <c r="Q247" s="175"/>
      <c r="R247" s="176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</row>
    <row r="248" spans="4:45" s="143" customFormat="1" x14ac:dyDescent="0.25">
      <c r="D248" s="178"/>
      <c r="E248" s="178"/>
      <c r="F248" s="178"/>
      <c r="G248" s="178"/>
      <c r="H248" s="178"/>
      <c r="I248" s="178"/>
      <c r="J248" s="178"/>
      <c r="K248" s="179"/>
      <c r="L248" s="178"/>
      <c r="N248" s="174"/>
      <c r="O248" s="175"/>
      <c r="P248" s="175"/>
      <c r="Q248" s="175"/>
      <c r="R248" s="176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</row>
    <row r="249" spans="4:45" s="143" customFormat="1" x14ac:dyDescent="0.25">
      <c r="D249" s="178"/>
      <c r="E249" s="178"/>
      <c r="F249" s="178"/>
      <c r="G249" s="178"/>
      <c r="H249" s="178"/>
      <c r="I249" s="178"/>
      <c r="J249" s="178"/>
      <c r="K249" s="179"/>
      <c r="L249" s="178"/>
      <c r="N249" s="174"/>
      <c r="O249" s="175"/>
      <c r="P249" s="175"/>
      <c r="Q249" s="175"/>
      <c r="R249" s="176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</row>
    <row r="250" spans="4:45" s="143" customFormat="1" x14ac:dyDescent="0.25">
      <c r="D250" s="178"/>
      <c r="E250" s="178"/>
      <c r="F250" s="178"/>
      <c r="G250" s="178"/>
      <c r="H250" s="178"/>
      <c r="I250" s="178"/>
      <c r="J250" s="178"/>
      <c r="K250" s="179"/>
      <c r="L250" s="178"/>
      <c r="N250" s="174"/>
      <c r="O250" s="175"/>
      <c r="P250" s="175"/>
      <c r="Q250" s="175"/>
      <c r="R250" s="176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</row>
    <row r="251" spans="4:45" s="143" customFormat="1" x14ac:dyDescent="0.25">
      <c r="D251" s="178"/>
      <c r="E251" s="178"/>
      <c r="F251" s="178"/>
      <c r="G251" s="178"/>
      <c r="H251" s="178"/>
      <c r="I251" s="178"/>
      <c r="J251" s="178"/>
      <c r="K251" s="179"/>
      <c r="L251" s="178"/>
      <c r="N251" s="174"/>
      <c r="O251" s="175"/>
      <c r="P251" s="175"/>
      <c r="Q251" s="175"/>
      <c r="R251" s="176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</row>
    <row r="252" spans="4:45" s="143" customFormat="1" x14ac:dyDescent="0.25">
      <c r="D252" s="178"/>
      <c r="E252" s="178"/>
      <c r="F252" s="178"/>
      <c r="G252" s="178"/>
      <c r="H252" s="178"/>
      <c r="I252" s="178"/>
      <c r="J252" s="178"/>
      <c r="K252" s="179"/>
      <c r="L252" s="178"/>
      <c r="N252" s="174"/>
      <c r="O252" s="175"/>
      <c r="P252" s="175"/>
      <c r="Q252" s="175"/>
      <c r="R252" s="176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</row>
    <row r="253" spans="4:45" s="143" customFormat="1" x14ac:dyDescent="0.25">
      <c r="D253" s="178"/>
      <c r="E253" s="178"/>
      <c r="F253" s="178"/>
      <c r="G253" s="178"/>
      <c r="H253" s="178"/>
      <c r="I253" s="178"/>
      <c r="J253" s="178"/>
      <c r="K253" s="179"/>
      <c r="L253" s="178"/>
      <c r="N253" s="174"/>
      <c r="O253" s="175"/>
      <c r="P253" s="175"/>
      <c r="Q253" s="175"/>
      <c r="R253" s="176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</row>
    <row r="254" spans="4:45" s="143" customFormat="1" x14ac:dyDescent="0.25">
      <c r="D254" s="178"/>
      <c r="E254" s="178"/>
      <c r="F254" s="178"/>
      <c r="G254" s="178"/>
      <c r="H254" s="178"/>
      <c r="I254" s="178"/>
      <c r="J254" s="178"/>
      <c r="K254" s="179"/>
      <c r="L254" s="178"/>
      <c r="N254" s="174"/>
      <c r="O254" s="175"/>
      <c r="P254" s="175"/>
      <c r="Q254" s="175"/>
      <c r="R254" s="176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</row>
    <row r="255" spans="4:45" s="143" customFormat="1" x14ac:dyDescent="0.25">
      <c r="D255" s="178"/>
      <c r="E255" s="178"/>
      <c r="F255" s="178"/>
      <c r="G255" s="178"/>
      <c r="H255" s="178"/>
      <c r="I255" s="178"/>
      <c r="J255" s="178"/>
      <c r="K255" s="179"/>
      <c r="L255" s="178"/>
      <c r="N255" s="174"/>
      <c r="O255" s="175"/>
      <c r="P255" s="175"/>
      <c r="Q255" s="175"/>
      <c r="R255" s="176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</row>
    <row r="256" spans="4:45" s="143" customFormat="1" x14ac:dyDescent="0.25">
      <c r="D256" s="178"/>
      <c r="E256" s="178"/>
      <c r="F256" s="178"/>
      <c r="G256" s="178"/>
      <c r="H256" s="178"/>
      <c r="I256" s="178"/>
      <c r="J256" s="178"/>
      <c r="K256" s="179"/>
      <c r="L256" s="178"/>
      <c r="N256" s="174"/>
      <c r="O256" s="175"/>
      <c r="P256" s="175"/>
      <c r="Q256" s="175"/>
      <c r="R256" s="176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</row>
    <row r="257" spans="4:45" s="143" customFormat="1" x14ac:dyDescent="0.25">
      <c r="D257" s="178"/>
      <c r="E257" s="178"/>
      <c r="F257" s="178"/>
      <c r="G257" s="178"/>
      <c r="H257" s="178"/>
      <c r="I257" s="178"/>
      <c r="J257" s="178"/>
      <c r="K257" s="179"/>
      <c r="L257" s="178"/>
      <c r="N257" s="174"/>
      <c r="O257" s="175"/>
      <c r="P257" s="175"/>
      <c r="Q257" s="175"/>
      <c r="R257" s="176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</row>
    <row r="258" spans="4:45" s="143" customFormat="1" x14ac:dyDescent="0.25">
      <c r="D258" s="178"/>
      <c r="E258" s="178"/>
      <c r="F258" s="178"/>
      <c r="G258" s="178"/>
      <c r="H258" s="178"/>
      <c r="I258" s="178"/>
      <c r="J258" s="178"/>
      <c r="K258" s="179"/>
      <c r="L258" s="178"/>
      <c r="N258" s="174"/>
      <c r="O258" s="175"/>
      <c r="P258" s="175"/>
      <c r="Q258" s="175"/>
      <c r="R258" s="176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</row>
    <row r="259" spans="4:45" s="143" customFormat="1" x14ac:dyDescent="0.25">
      <c r="D259" s="178"/>
      <c r="E259" s="178"/>
      <c r="F259" s="178"/>
      <c r="G259" s="178"/>
      <c r="H259" s="178"/>
      <c r="I259" s="178"/>
      <c r="J259" s="178"/>
      <c r="K259" s="179"/>
      <c r="L259" s="178"/>
      <c r="N259" s="174"/>
      <c r="O259" s="175"/>
      <c r="P259" s="175"/>
      <c r="Q259" s="175"/>
      <c r="R259" s="176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</row>
    <row r="260" spans="4:45" s="143" customFormat="1" x14ac:dyDescent="0.25">
      <c r="D260" s="178"/>
      <c r="E260" s="178"/>
      <c r="F260" s="178"/>
      <c r="G260" s="178"/>
      <c r="H260" s="178"/>
      <c r="I260" s="178"/>
      <c r="J260" s="178"/>
      <c r="K260" s="179"/>
      <c r="L260" s="178"/>
      <c r="N260" s="174"/>
      <c r="O260" s="175"/>
      <c r="P260" s="175"/>
      <c r="Q260" s="175"/>
      <c r="R260" s="176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</row>
    <row r="261" spans="4:45" s="143" customFormat="1" x14ac:dyDescent="0.25">
      <c r="D261" s="178"/>
      <c r="E261" s="178"/>
      <c r="F261" s="178"/>
      <c r="G261" s="178"/>
      <c r="H261" s="178"/>
      <c r="I261" s="178"/>
      <c r="J261" s="178"/>
      <c r="K261" s="179"/>
      <c r="L261" s="178"/>
      <c r="N261" s="174"/>
      <c r="O261" s="175"/>
      <c r="P261" s="175"/>
      <c r="Q261" s="175"/>
      <c r="R261" s="176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</row>
    <row r="262" spans="4:45" s="143" customFormat="1" x14ac:dyDescent="0.25">
      <c r="D262" s="178"/>
      <c r="E262" s="178"/>
      <c r="F262" s="178"/>
      <c r="G262" s="178"/>
      <c r="H262" s="178"/>
      <c r="I262" s="178"/>
      <c r="J262" s="178"/>
      <c r="K262" s="179"/>
      <c r="L262" s="178"/>
      <c r="N262" s="174"/>
      <c r="O262" s="175"/>
      <c r="P262" s="175"/>
      <c r="Q262" s="175"/>
      <c r="R262" s="176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</row>
    <row r="263" spans="4:45" s="143" customFormat="1" x14ac:dyDescent="0.25">
      <c r="D263" s="178"/>
      <c r="E263" s="178"/>
      <c r="F263" s="178"/>
      <c r="G263" s="178"/>
      <c r="H263" s="178"/>
      <c r="I263" s="178"/>
      <c r="J263" s="178"/>
      <c r="K263" s="179"/>
      <c r="L263" s="178"/>
      <c r="N263" s="174"/>
      <c r="O263" s="175"/>
      <c r="P263" s="175"/>
      <c r="Q263" s="175"/>
      <c r="R263" s="176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</row>
    <row r="264" spans="4:45" s="143" customFormat="1" x14ac:dyDescent="0.25">
      <c r="D264" s="178"/>
      <c r="E264" s="178"/>
      <c r="F264" s="178"/>
      <c r="G264" s="178"/>
      <c r="H264" s="178"/>
      <c r="I264" s="178"/>
      <c r="J264" s="178"/>
      <c r="K264" s="179"/>
      <c r="L264" s="178"/>
      <c r="N264" s="174"/>
      <c r="O264" s="175"/>
      <c r="P264" s="175"/>
      <c r="Q264" s="175"/>
      <c r="R264" s="176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</row>
    <row r="265" spans="4:45" s="143" customFormat="1" x14ac:dyDescent="0.25">
      <c r="D265" s="178"/>
      <c r="E265" s="178"/>
      <c r="F265" s="178"/>
      <c r="G265" s="178"/>
      <c r="H265" s="178"/>
      <c r="I265" s="178"/>
      <c r="J265" s="178"/>
      <c r="K265" s="179"/>
      <c r="L265" s="178"/>
      <c r="N265" s="174"/>
      <c r="O265" s="175"/>
      <c r="P265" s="175"/>
      <c r="Q265" s="175"/>
      <c r="R265" s="176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</row>
    <row r="266" spans="4:45" s="143" customFormat="1" x14ac:dyDescent="0.25">
      <c r="D266" s="178"/>
      <c r="E266" s="178"/>
      <c r="F266" s="178"/>
      <c r="G266" s="178"/>
      <c r="H266" s="178"/>
      <c r="I266" s="178"/>
      <c r="J266" s="178"/>
      <c r="K266" s="179"/>
      <c r="L266" s="178"/>
      <c r="N266" s="174"/>
      <c r="O266" s="175"/>
      <c r="P266" s="175"/>
      <c r="Q266" s="175"/>
      <c r="R266" s="176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</row>
    <row r="267" spans="4:45" s="143" customFormat="1" x14ac:dyDescent="0.25">
      <c r="D267" s="178"/>
      <c r="E267" s="178"/>
      <c r="F267" s="178"/>
      <c r="G267" s="178"/>
      <c r="H267" s="178"/>
      <c r="I267" s="178"/>
      <c r="J267" s="178"/>
      <c r="K267" s="179"/>
      <c r="L267" s="178"/>
      <c r="N267" s="174"/>
      <c r="O267" s="175"/>
      <c r="P267" s="175"/>
      <c r="Q267" s="175"/>
      <c r="R267" s="176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</row>
    <row r="268" spans="4:45" s="143" customFormat="1" x14ac:dyDescent="0.25">
      <c r="D268" s="178"/>
      <c r="E268" s="178"/>
      <c r="F268" s="178"/>
      <c r="G268" s="178"/>
      <c r="H268" s="178"/>
      <c r="I268" s="178"/>
      <c r="J268" s="178"/>
      <c r="K268" s="179"/>
      <c r="L268" s="178"/>
      <c r="N268" s="174"/>
      <c r="O268" s="175"/>
      <c r="P268" s="175"/>
      <c r="Q268" s="175"/>
      <c r="R268" s="176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</row>
    <row r="269" spans="4:45" s="143" customFormat="1" x14ac:dyDescent="0.25">
      <c r="D269" s="178"/>
      <c r="E269" s="178"/>
      <c r="F269" s="178"/>
      <c r="G269" s="178"/>
      <c r="H269" s="178"/>
      <c r="I269" s="178"/>
      <c r="J269" s="178"/>
      <c r="K269" s="179"/>
      <c r="L269" s="178"/>
      <c r="N269" s="174"/>
      <c r="O269" s="175"/>
      <c r="P269" s="175"/>
      <c r="Q269" s="175"/>
      <c r="R269" s="176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</row>
    <row r="270" spans="4:45" s="143" customFormat="1" x14ac:dyDescent="0.25">
      <c r="D270" s="178"/>
      <c r="E270" s="178"/>
      <c r="F270" s="178"/>
      <c r="G270" s="178"/>
      <c r="H270" s="178"/>
      <c r="I270" s="178"/>
      <c r="J270" s="178"/>
      <c r="K270" s="179"/>
      <c r="L270" s="178"/>
      <c r="N270" s="174"/>
      <c r="O270" s="175"/>
      <c r="P270" s="175"/>
      <c r="Q270" s="175"/>
      <c r="R270" s="176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</row>
    <row r="271" spans="4:45" s="143" customFormat="1" x14ac:dyDescent="0.25">
      <c r="D271" s="178"/>
      <c r="E271" s="178"/>
      <c r="F271" s="178"/>
      <c r="G271" s="178"/>
      <c r="H271" s="178"/>
      <c r="I271" s="178"/>
      <c r="J271" s="178"/>
      <c r="K271" s="179"/>
      <c r="L271" s="178"/>
      <c r="N271" s="174"/>
      <c r="O271" s="175"/>
      <c r="P271" s="175"/>
      <c r="Q271" s="175"/>
      <c r="R271" s="176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</row>
    <row r="272" spans="4:45" s="143" customFormat="1" x14ac:dyDescent="0.25">
      <c r="D272" s="178"/>
      <c r="E272" s="178"/>
      <c r="F272" s="178"/>
      <c r="G272" s="178"/>
      <c r="H272" s="178"/>
      <c r="I272" s="178"/>
      <c r="J272" s="178"/>
      <c r="K272" s="179"/>
      <c r="L272" s="178"/>
      <c r="N272" s="174"/>
      <c r="O272" s="175"/>
      <c r="P272" s="175"/>
      <c r="Q272" s="175"/>
      <c r="R272" s="176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</row>
    <row r="273" spans="4:45" s="143" customFormat="1" x14ac:dyDescent="0.25">
      <c r="D273" s="178"/>
      <c r="E273" s="178"/>
      <c r="F273" s="178"/>
      <c r="G273" s="178"/>
      <c r="H273" s="178"/>
      <c r="I273" s="178"/>
      <c r="J273" s="178"/>
      <c r="K273" s="179"/>
      <c r="L273" s="178"/>
      <c r="N273" s="174"/>
      <c r="O273" s="175"/>
      <c r="P273" s="175"/>
      <c r="Q273" s="175"/>
      <c r="R273" s="176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</row>
    <row r="274" spans="4:45" s="143" customFormat="1" x14ac:dyDescent="0.25">
      <c r="D274" s="178"/>
      <c r="E274" s="178"/>
      <c r="F274" s="178"/>
      <c r="G274" s="178"/>
      <c r="H274" s="178"/>
      <c r="I274" s="178"/>
      <c r="J274" s="178"/>
      <c r="K274" s="179"/>
      <c r="L274" s="178"/>
      <c r="N274" s="174"/>
      <c r="O274" s="175"/>
      <c r="P274" s="175"/>
      <c r="Q274" s="175"/>
      <c r="R274" s="176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</row>
    <row r="275" spans="4:45" s="143" customFormat="1" x14ac:dyDescent="0.25">
      <c r="D275" s="178"/>
      <c r="E275" s="178"/>
      <c r="F275" s="178"/>
      <c r="G275" s="178"/>
      <c r="H275" s="178"/>
      <c r="I275" s="178"/>
      <c r="J275" s="178"/>
      <c r="K275" s="179"/>
      <c r="L275" s="178"/>
      <c r="N275" s="174"/>
      <c r="O275" s="175"/>
      <c r="P275" s="175"/>
      <c r="Q275" s="175"/>
      <c r="R275" s="176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</row>
    <row r="276" spans="4:45" s="143" customFormat="1" x14ac:dyDescent="0.25">
      <c r="D276" s="178"/>
      <c r="E276" s="178"/>
      <c r="F276" s="178"/>
      <c r="G276" s="178"/>
      <c r="H276" s="178"/>
      <c r="I276" s="178"/>
      <c r="J276" s="178"/>
      <c r="K276" s="179"/>
      <c r="L276" s="178"/>
      <c r="N276" s="174"/>
      <c r="O276" s="175"/>
      <c r="P276" s="175"/>
      <c r="Q276" s="175"/>
      <c r="R276" s="176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</row>
    <row r="277" spans="4:45" s="143" customFormat="1" x14ac:dyDescent="0.25">
      <c r="D277" s="178"/>
      <c r="E277" s="178"/>
      <c r="F277" s="178"/>
      <c r="G277" s="178"/>
      <c r="H277" s="178"/>
      <c r="I277" s="178"/>
      <c r="J277" s="178"/>
      <c r="K277" s="179"/>
      <c r="L277" s="178"/>
      <c r="N277" s="174"/>
      <c r="O277" s="175"/>
      <c r="P277" s="175"/>
      <c r="Q277" s="175"/>
      <c r="R277" s="176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</row>
    <row r="278" spans="4:45" s="143" customFormat="1" x14ac:dyDescent="0.25">
      <c r="D278" s="178"/>
      <c r="E278" s="178"/>
      <c r="F278" s="178"/>
      <c r="G278" s="178"/>
      <c r="H278" s="178"/>
      <c r="I278" s="178"/>
      <c r="J278" s="178"/>
      <c r="K278" s="179"/>
      <c r="L278" s="178"/>
      <c r="N278" s="174"/>
      <c r="O278" s="175"/>
      <c r="P278" s="175"/>
      <c r="Q278" s="175"/>
      <c r="R278" s="176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</row>
    <row r="279" spans="4:45" s="143" customFormat="1" x14ac:dyDescent="0.25">
      <c r="D279" s="178"/>
      <c r="E279" s="178"/>
      <c r="F279" s="178"/>
      <c r="G279" s="178"/>
      <c r="H279" s="178"/>
      <c r="I279" s="178"/>
      <c r="J279" s="178"/>
      <c r="K279" s="179"/>
      <c r="L279" s="178"/>
      <c r="N279" s="174"/>
      <c r="O279" s="175"/>
      <c r="P279" s="175"/>
      <c r="Q279" s="175"/>
      <c r="R279" s="176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</row>
    <row r="280" spans="4:45" s="143" customFormat="1" x14ac:dyDescent="0.25">
      <c r="D280" s="178"/>
      <c r="E280" s="178"/>
      <c r="F280" s="178"/>
      <c r="G280" s="178"/>
      <c r="H280" s="178"/>
      <c r="I280" s="178"/>
      <c r="J280" s="178"/>
      <c r="K280" s="179"/>
      <c r="L280" s="178"/>
      <c r="N280" s="174"/>
      <c r="O280" s="175"/>
      <c r="P280" s="175"/>
      <c r="Q280" s="175"/>
      <c r="R280" s="176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</row>
    <row r="281" spans="4:45" s="143" customFormat="1" x14ac:dyDescent="0.25">
      <c r="D281" s="178"/>
      <c r="E281" s="178"/>
      <c r="F281" s="178"/>
      <c r="G281" s="178"/>
      <c r="H281" s="178"/>
      <c r="I281" s="178"/>
      <c r="J281" s="178"/>
      <c r="K281" s="179"/>
      <c r="L281" s="178"/>
      <c r="N281" s="174"/>
      <c r="O281" s="175"/>
      <c r="P281" s="175"/>
      <c r="Q281" s="175"/>
      <c r="R281" s="176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</row>
    <row r="282" spans="4:45" s="143" customFormat="1" x14ac:dyDescent="0.25">
      <c r="D282" s="178"/>
      <c r="E282" s="178"/>
      <c r="F282" s="178"/>
      <c r="G282" s="178"/>
      <c r="H282" s="178"/>
      <c r="I282" s="178"/>
      <c r="J282" s="178"/>
      <c r="K282" s="179"/>
      <c r="L282" s="178"/>
      <c r="N282" s="174"/>
      <c r="O282" s="175"/>
      <c r="P282" s="175"/>
      <c r="Q282" s="175"/>
      <c r="R282" s="176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</row>
    <row r="283" spans="4:45" s="143" customFormat="1" x14ac:dyDescent="0.25">
      <c r="D283" s="178"/>
      <c r="E283" s="178"/>
      <c r="F283" s="178"/>
      <c r="G283" s="178"/>
      <c r="H283" s="178"/>
      <c r="I283" s="178"/>
      <c r="J283" s="178"/>
      <c r="K283" s="179"/>
      <c r="L283" s="178"/>
      <c r="N283" s="174"/>
      <c r="O283" s="175"/>
      <c r="P283" s="175"/>
      <c r="Q283" s="175"/>
      <c r="R283" s="176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</row>
    <row r="284" spans="4:45" s="143" customFormat="1" x14ac:dyDescent="0.25">
      <c r="D284" s="178"/>
      <c r="E284" s="178"/>
      <c r="F284" s="178"/>
      <c r="G284" s="178"/>
      <c r="H284" s="178"/>
      <c r="I284" s="178"/>
      <c r="J284" s="178"/>
      <c r="K284" s="179"/>
      <c r="L284" s="178"/>
      <c r="N284" s="174"/>
      <c r="O284" s="175"/>
      <c r="P284" s="175"/>
      <c r="Q284" s="175"/>
      <c r="R284" s="176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</row>
    <row r="285" spans="4:45" s="143" customFormat="1" x14ac:dyDescent="0.25">
      <c r="D285" s="178"/>
      <c r="E285" s="178"/>
      <c r="F285" s="178"/>
      <c r="G285" s="178"/>
      <c r="H285" s="178"/>
      <c r="I285" s="178"/>
      <c r="J285" s="178"/>
      <c r="K285" s="179"/>
      <c r="L285" s="178"/>
      <c r="N285" s="174"/>
      <c r="O285" s="175"/>
      <c r="P285" s="175"/>
      <c r="Q285" s="175"/>
      <c r="R285" s="176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</row>
    <row r="286" spans="4:45" s="143" customFormat="1" x14ac:dyDescent="0.25">
      <c r="D286" s="178"/>
      <c r="E286" s="178"/>
      <c r="F286" s="178"/>
      <c r="G286" s="178"/>
      <c r="H286" s="178"/>
      <c r="I286" s="178"/>
      <c r="J286" s="178"/>
      <c r="K286" s="179"/>
      <c r="L286" s="178"/>
      <c r="N286" s="174"/>
      <c r="O286" s="175"/>
      <c r="P286" s="175"/>
      <c r="Q286" s="175"/>
      <c r="R286" s="176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</row>
    <row r="287" spans="4:45" s="143" customFormat="1" x14ac:dyDescent="0.25">
      <c r="D287" s="178"/>
      <c r="E287" s="178"/>
      <c r="F287" s="178"/>
      <c r="G287" s="178"/>
      <c r="H287" s="178"/>
      <c r="I287" s="178"/>
      <c r="J287" s="178"/>
      <c r="K287" s="179"/>
      <c r="L287" s="178"/>
      <c r="N287" s="174"/>
      <c r="O287" s="175"/>
      <c r="P287" s="175"/>
      <c r="Q287" s="175"/>
      <c r="R287" s="176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</row>
    <row r="288" spans="4:45" s="143" customFormat="1" x14ac:dyDescent="0.25">
      <c r="D288" s="178"/>
      <c r="E288" s="178"/>
      <c r="F288" s="178"/>
      <c r="G288" s="178"/>
      <c r="H288" s="178"/>
      <c r="I288" s="178"/>
      <c r="J288" s="178"/>
      <c r="K288" s="179"/>
      <c r="L288" s="178"/>
      <c r="N288" s="174"/>
      <c r="O288" s="175"/>
      <c r="P288" s="175"/>
      <c r="Q288" s="175"/>
      <c r="R288" s="176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</row>
    <row r="289" spans="4:45" s="143" customFormat="1" x14ac:dyDescent="0.25">
      <c r="D289" s="178"/>
      <c r="E289" s="178"/>
      <c r="F289" s="178"/>
      <c r="G289" s="178"/>
      <c r="H289" s="178"/>
      <c r="I289" s="178"/>
      <c r="J289" s="178"/>
      <c r="K289" s="179"/>
      <c r="L289" s="178"/>
      <c r="N289" s="174"/>
      <c r="O289" s="175"/>
      <c r="P289" s="175"/>
      <c r="Q289" s="175"/>
      <c r="R289" s="176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</row>
    <row r="290" spans="4:45" s="143" customFormat="1" x14ac:dyDescent="0.25">
      <c r="D290" s="178"/>
      <c r="E290" s="178"/>
      <c r="F290" s="178"/>
      <c r="G290" s="178"/>
      <c r="H290" s="178"/>
      <c r="I290" s="178"/>
      <c r="J290" s="178"/>
      <c r="K290" s="179"/>
      <c r="L290" s="178"/>
      <c r="N290" s="174"/>
      <c r="O290" s="175"/>
      <c r="P290" s="175"/>
      <c r="Q290" s="175"/>
      <c r="R290" s="176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</row>
    <row r="291" spans="4:45" s="143" customFormat="1" x14ac:dyDescent="0.25">
      <c r="D291" s="178"/>
      <c r="E291" s="178"/>
      <c r="F291" s="178"/>
      <c r="G291" s="178"/>
      <c r="H291" s="178"/>
      <c r="I291" s="178"/>
      <c r="J291" s="178"/>
      <c r="K291" s="179"/>
      <c r="L291" s="178"/>
      <c r="N291" s="174"/>
      <c r="O291" s="175"/>
      <c r="P291" s="175"/>
      <c r="Q291" s="175"/>
      <c r="R291" s="176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</row>
    <row r="292" spans="4:45" s="143" customFormat="1" x14ac:dyDescent="0.25">
      <c r="D292" s="178"/>
      <c r="E292" s="178"/>
      <c r="F292" s="178"/>
      <c r="G292" s="178"/>
      <c r="H292" s="178"/>
      <c r="I292" s="178"/>
      <c r="J292" s="178"/>
      <c r="K292" s="179"/>
      <c r="L292" s="178"/>
      <c r="N292" s="174"/>
      <c r="O292" s="175"/>
      <c r="P292" s="175"/>
      <c r="Q292" s="175"/>
      <c r="R292" s="176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</row>
    <row r="293" spans="4:45" s="143" customFormat="1" x14ac:dyDescent="0.25">
      <c r="D293" s="178"/>
      <c r="E293" s="178"/>
      <c r="F293" s="178"/>
      <c r="G293" s="178"/>
      <c r="H293" s="178"/>
      <c r="I293" s="178"/>
      <c r="J293" s="178"/>
      <c r="K293" s="179"/>
      <c r="L293" s="178"/>
      <c r="N293" s="174"/>
      <c r="O293" s="175"/>
      <c r="P293" s="175"/>
      <c r="Q293" s="175"/>
      <c r="R293" s="176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</row>
    <row r="294" spans="4:45" s="143" customFormat="1" x14ac:dyDescent="0.25">
      <c r="D294" s="178"/>
      <c r="E294" s="178"/>
      <c r="F294" s="178"/>
      <c r="G294" s="178"/>
      <c r="H294" s="178"/>
      <c r="I294" s="178"/>
      <c r="J294" s="178"/>
      <c r="K294" s="179"/>
      <c r="L294" s="178"/>
      <c r="N294" s="174"/>
      <c r="O294" s="175"/>
      <c r="P294" s="175"/>
      <c r="Q294" s="175"/>
      <c r="R294" s="176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</row>
    <row r="295" spans="4:45" s="143" customFormat="1" x14ac:dyDescent="0.25">
      <c r="D295" s="178"/>
      <c r="E295" s="178"/>
      <c r="F295" s="178"/>
      <c r="G295" s="178"/>
      <c r="H295" s="178"/>
      <c r="I295" s="178"/>
      <c r="J295" s="178"/>
      <c r="K295" s="179"/>
      <c r="L295" s="178"/>
      <c r="N295" s="174"/>
      <c r="O295" s="175"/>
      <c r="P295" s="175"/>
      <c r="Q295" s="175"/>
      <c r="R295" s="176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</row>
    <row r="296" spans="4:45" s="143" customFormat="1" x14ac:dyDescent="0.25">
      <c r="D296" s="178"/>
      <c r="E296" s="178"/>
      <c r="F296" s="178"/>
      <c r="G296" s="178"/>
      <c r="H296" s="178"/>
      <c r="I296" s="178"/>
      <c r="J296" s="178"/>
      <c r="K296" s="179"/>
      <c r="L296" s="178"/>
      <c r="N296" s="174"/>
      <c r="O296" s="175"/>
      <c r="P296" s="175"/>
      <c r="Q296" s="175"/>
      <c r="R296" s="176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</row>
    <row r="297" spans="4:45" s="143" customFormat="1" x14ac:dyDescent="0.25">
      <c r="D297" s="178"/>
      <c r="E297" s="178"/>
      <c r="F297" s="178"/>
      <c r="G297" s="178"/>
      <c r="H297" s="178"/>
      <c r="I297" s="178"/>
      <c r="J297" s="178"/>
      <c r="K297" s="179"/>
      <c r="L297" s="178"/>
      <c r="N297" s="174"/>
      <c r="O297" s="175"/>
      <c r="P297" s="175"/>
      <c r="Q297" s="175"/>
      <c r="R297" s="176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</row>
    <row r="298" spans="4:45" s="143" customFormat="1" x14ac:dyDescent="0.25">
      <c r="D298" s="178"/>
      <c r="E298" s="178"/>
      <c r="F298" s="178"/>
      <c r="G298" s="178"/>
      <c r="H298" s="178"/>
      <c r="I298" s="178"/>
      <c r="J298" s="178"/>
      <c r="K298" s="179"/>
      <c r="L298" s="178"/>
      <c r="N298" s="174"/>
      <c r="O298" s="175"/>
      <c r="P298" s="175"/>
      <c r="Q298" s="175"/>
      <c r="R298" s="176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</row>
    <row r="299" spans="4:45" s="143" customFormat="1" x14ac:dyDescent="0.25">
      <c r="D299" s="178"/>
      <c r="E299" s="178"/>
      <c r="F299" s="178"/>
      <c r="G299" s="178"/>
      <c r="H299" s="178"/>
      <c r="I299" s="178"/>
      <c r="J299" s="178"/>
      <c r="K299" s="179"/>
      <c r="L299" s="178"/>
      <c r="N299" s="174"/>
      <c r="O299" s="175"/>
      <c r="P299" s="175"/>
      <c r="Q299" s="175"/>
      <c r="R299" s="176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</row>
    <row r="300" spans="4:45" s="143" customFormat="1" x14ac:dyDescent="0.25">
      <c r="D300" s="178"/>
      <c r="E300" s="178"/>
      <c r="F300" s="178"/>
      <c r="G300" s="178"/>
      <c r="H300" s="178"/>
      <c r="I300" s="178"/>
      <c r="J300" s="178"/>
      <c r="K300" s="179"/>
      <c r="L300" s="178"/>
      <c r="N300" s="174"/>
      <c r="O300" s="175"/>
      <c r="P300" s="175"/>
      <c r="Q300" s="175"/>
      <c r="R300" s="176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</row>
    <row r="301" spans="4:45" s="143" customFormat="1" x14ac:dyDescent="0.25">
      <c r="D301" s="178"/>
      <c r="E301" s="178"/>
      <c r="F301" s="178"/>
      <c r="G301" s="178"/>
      <c r="H301" s="178"/>
      <c r="I301" s="178"/>
      <c r="J301" s="178"/>
      <c r="K301" s="179"/>
      <c r="L301" s="178"/>
      <c r="N301" s="174"/>
      <c r="O301" s="175"/>
      <c r="P301" s="175"/>
      <c r="Q301" s="175"/>
      <c r="R301" s="176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</row>
    <row r="302" spans="4:45" s="143" customFormat="1" x14ac:dyDescent="0.25">
      <c r="D302" s="178"/>
      <c r="E302" s="178"/>
      <c r="F302" s="178"/>
      <c r="G302" s="178"/>
      <c r="H302" s="178"/>
      <c r="I302" s="178"/>
      <c r="J302" s="178"/>
      <c r="K302" s="179"/>
      <c r="L302" s="178"/>
      <c r="N302" s="174"/>
      <c r="O302" s="175"/>
      <c r="P302" s="175"/>
      <c r="Q302" s="175"/>
      <c r="R302" s="176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</row>
    <row r="303" spans="4:45" s="143" customFormat="1" x14ac:dyDescent="0.25">
      <c r="D303" s="178"/>
      <c r="E303" s="178"/>
      <c r="F303" s="178"/>
      <c r="G303" s="178"/>
      <c r="H303" s="178"/>
      <c r="I303" s="178"/>
      <c r="J303" s="178"/>
      <c r="K303" s="179"/>
      <c r="L303" s="178"/>
      <c r="N303" s="174"/>
      <c r="O303" s="175"/>
      <c r="P303" s="175"/>
      <c r="Q303" s="175"/>
      <c r="R303" s="176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</row>
    <row r="304" spans="4:45" s="143" customFormat="1" x14ac:dyDescent="0.25">
      <c r="D304" s="178"/>
      <c r="E304" s="178"/>
      <c r="F304" s="178"/>
      <c r="G304" s="178"/>
      <c r="H304" s="178"/>
      <c r="I304" s="178"/>
      <c r="J304" s="178"/>
      <c r="K304" s="179"/>
      <c r="L304" s="178"/>
      <c r="N304" s="174"/>
      <c r="O304" s="175"/>
      <c r="P304" s="175"/>
      <c r="Q304" s="175"/>
      <c r="R304" s="176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</row>
    <row r="305" spans="4:45" s="143" customFormat="1" x14ac:dyDescent="0.25">
      <c r="D305" s="178"/>
      <c r="E305" s="178"/>
      <c r="F305" s="178"/>
      <c r="G305" s="178"/>
      <c r="H305" s="178"/>
      <c r="I305" s="178"/>
      <c r="J305" s="178"/>
      <c r="K305" s="179"/>
      <c r="L305" s="178"/>
      <c r="N305" s="174"/>
      <c r="O305" s="175"/>
      <c r="P305" s="175"/>
      <c r="Q305" s="175"/>
      <c r="R305" s="176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</row>
    <row r="306" spans="4:45" s="143" customFormat="1" x14ac:dyDescent="0.25">
      <c r="D306" s="178"/>
      <c r="E306" s="178"/>
      <c r="F306" s="178"/>
      <c r="G306" s="178"/>
      <c r="H306" s="178"/>
      <c r="I306" s="178"/>
      <c r="J306" s="178"/>
      <c r="K306" s="179"/>
      <c r="L306" s="178"/>
      <c r="N306" s="174"/>
      <c r="O306" s="175"/>
      <c r="P306" s="175"/>
      <c r="Q306" s="175"/>
      <c r="R306" s="176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</row>
    <row r="307" spans="4:45" s="143" customFormat="1" x14ac:dyDescent="0.25">
      <c r="D307" s="178"/>
      <c r="E307" s="178"/>
      <c r="F307" s="178"/>
      <c r="G307" s="178"/>
      <c r="H307" s="178"/>
      <c r="I307" s="178"/>
      <c r="J307" s="178"/>
      <c r="K307" s="179"/>
      <c r="L307" s="178"/>
      <c r="N307" s="174"/>
      <c r="O307" s="175"/>
      <c r="P307" s="175"/>
      <c r="Q307" s="175"/>
      <c r="R307" s="176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</row>
    <row r="308" spans="4:45" s="143" customFormat="1" x14ac:dyDescent="0.25">
      <c r="D308" s="178"/>
      <c r="E308" s="178"/>
      <c r="F308" s="178"/>
      <c r="G308" s="178"/>
      <c r="H308" s="178"/>
      <c r="I308" s="178"/>
      <c r="J308" s="178"/>
      <c r="K308" s="179"/>
      <c r="L308" s="178"/>
      <c r="N308" s="174"/>
      <c r="O308" s="175"/>
      <c r="P308" s="175"/>
      <c r="Q308" s="175"/>
      <c r="R308" s="176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</row>
    <row r="309" spans="4:45" s="143" customFormat="1" x14ac:dyDescent="0.25">
      <c r="D309" s="178"/>
      <c r="E309" s="178"/>
      <c r="F309" s="178"/>
      <c r="G309" s="178"/>
      <c r="H309" s="178"/>
      <c r="I309" s="178"/>
      <c r="J309" s="178"/>
      <c r="K309" s="179"/>
      <c r="L309" s="178"/>
      <c r="N309" s="174"/>
      <c r="O309" s="175"/>
      <c r="P309" s="175"/>
      <c r="Q309" s="175"/>
      <c r="R309" s="176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</row>
    <row r="310" spans="4:45" s="143" customFormat="1" x14ac:dyDescent="0.25">
      <c r="D310" s="178"/>
      <c r="E310" s="178"/>
      <c r="F310" s="178"/>
      <c r="G310" s="178"/>
      <c r="H310" s="178"/>
      <c r="I310" s="178"/>
      <c r="J310" s="178"/>
      <c r="K310" s="179"/>
      <c r="L310" s="178"/>
      <c r="N310" s="174"/>
      <c r="O310" s="175"/>
      <c r="P310" s="175"/>
      <c r="Q310" s="175"/>
      <c r="R310" s="176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</row>
    <row r="311" spans="4:45" s="143" customFormat="1" x14ac:dyDescent="0.25">
      <c r="D311" s="178"/>
      <c r="E311" s="178"/>
      <c r="F311" s="178"/>
      <c r="G311" s="178"/>
      <c r="H311" s="178"/>
      <c r="I311" s="178"/>
      <c r="J311" s="178"/>
      <c r="K311" s="179"/>
      <c r="L311" s="178"/>
      <c r="N311" s="174"/>
      <c r="O311" s="175"/>
      <c r="P311" s="175"/>
      <c r="Q311" s="175"/>
      <c r="R311" s="176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</row>
    <row r="312" spans="4:45" s="143" customFormat="1" x14ac:dyDescent="0.25">
      <c r="D312" s="178"/>
      <c r="E312" s="178"/>
      <c r="F312" s="178"/>
      <c r="G312" s="178"/>
      <c r="H312" s="178"/>
      <c r="I312" s="178"/>
      <c r="J312" s="178"/>
      <c r="K312" s="179"/>
      <c r="L312" s="178"/>
      <c r="N312" s="174"/>
      <c r="O312" s="175"/>
      <c r="P312" s="175"/>
      <c r="Q312" s="175"/>
      <c r="R312" s="176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</row>
    <row r="313" spans="4:45" s="143" customFormat="1" x14ac:dyDescent="0.25">
      <c r="D313" s="178"/>
      <c r="E313" s="178"/>
      <c r="F313" s="178"/>
      <c r="G313" s="178"/>
      <c r="H313" s="178"/>
      <c r="I313" s="178"/>
      <c r="J313" s="178"/>
      <c r="K313" s="179"/>
      <c r="L313" s="178"/>
      <c r="N313" s="174"/>
      <c r="O313" s="175"/>
      <c r="P313" s="175"/>
      <c r="Q313" s="175"/>
      <c r="R313" s="176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</row>
    <row r="314" spans="4:45" s="143" customFormat="1" x14ac:dyDescent="0.25">
      <c r="D314" s="178"/>
      <c r="E314" s="178"/>
      <c r="F314" s="178"/>
      <c r="G314" s="178"/>
      <c r="H314" s="178"/>
      <c r="I314" s="178"/>
      <c r="J314" s="178"/>
      <c r="K314" s="179"/>
      <c r="L314" s="178"/>
      <c r="N314" s="174"/>
      <c r="O314" s="175"/>
      <c r="P314" s="175"/>
      <c r="Q314" s="175"/>
      <c r="R314" s="176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</row>
    <row r="315" spans="4:45" s="143" customFormat="1" x14ac:dyDescent="0.25">
      <c r="D315" s="178"/>
      <c r="E315" s="178"/>
      <c r="F315" s="178"/>
      <c r="G315" s="178"/>
      <c r="H315" s="178"/>
      <c r="I315" s="178"/>
      <c r="J315" s="178"/>
      <c r="K315" s="179"/>
      <c r="L315" s="178"/>
      <c r="N315" s="174"/>
      <c r="O315" s="175"/>
      <c r="P315" s="175"/>
      <c r="Q315" s="175"/>
      <c r="R315" s="176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</row>
    <row r="316" spans="4:45" s="143" customFormat="1" x14ac:dyDescent="0.25">
      <c r="D316" s="178"/>
      <c r="E316" s="178"/>
      <c r="F316" s="178"/>
      <c r="G316" s="178"/>
      <c r="H316" s="178"/>
      <c r="I316" s="178"/>
      <c r="J316" s="178"/>
      <c r="K316" s="179"/>
      <c r="L316" s="178"/>
      <c r="N316" s="174"/>
      <c r="O316" s="175"/>
      <c r="P316" s="175"/>
      <c r="Q316" s="175"/>
      <c r="R316" s="176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</row>
    <row r="317" spans="4:45" s="143" customFormat="1" x14ac:dyDescent="0.25">
      <c r="D317" s="178"/>
      <c r="E317" s="178"/>
      <c r="F317" s="178"/>
      <c r="G317" s="178"/>
      <c r="H317" s="178"/>
      <c r="I317" s="178"/>
      <c r="J317" s="178"/>
      <c r="K317" s="179"/>
      <c r="L317" s="178"/>
      <c r="N317" s="174"/>
      <c r="O317" s="175"/>
      <c r="P317" s="175"/>
      <c r="Q317" s="175"/>
      <c r="R317" s="176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</row>
    <row r="318" spans="4:45" s="143" customFormat="1" x14ac:dyDescent="0.25">
      <c r="D318" s="178"/>
      <c r="E318" s="178"/>
      <c r="F318" s="178"/>
      <c r="G318" s="178"/>
      <c r="H318" s="178"/>
      <c r="I318" s="178"/>
      <c r="J318" s="178"/>
      <c r="K318" s="179"/>
      <c r="L318" s="178"/>
      <c r="N318" s="174"/>
      <c r="O318" s="175"/>
      <c r="P318" s="175"/>
      <c r="Q318" s="175"/>
      <c r="R318" s="176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</row>
    <row r="319" spans="4:45" s="143" customFormat="1" x14ac:dyDescent="0.25">
      <c r="D319" s="178"/>
      <c r="E319" s="178"/>
      <c r="F319" s="178"/>
      <c r="G319" s="178"/>
      <c r="H319" s="178"/>
      <c r="I319" s="178"/>
      <c r="J319" s="178"/>
      <c r="K319" s="179"/>
      <c r="L319" s="178"/>
      <c r="N319" s="174"/>
      <c r="O319" s="175"/>
      <c r="P319" s="175"/>
      <c r="Q319" s="175"/>
      <c r="R319" s="176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</row>
    <row r="320" spans="4:45" s="143" customFormat="1" x14ac:dyDescent="0.25">
      <c r="D320" s="178"/>
      <c r="E320" s="178"/>
      <c r="F320" s="178"/>
      <c r="G320" s="178"/>
      <c r="H320" s="178"/>
      <c r="I320" s="178"/>
      <c r="J320" s="178"/>
      <c r="K320" s="179"/>
      <c r="L320" s="178"/>
      <c r="N320" s="174"/>
      <c r="O320" s="175"/>
      <c r="P320" s="175"/>
      <c r="Q320" s="175"/>
      <c r="R320" s="176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</row>
    <row r="321" spans="4:45" s="143" customFormat="1" x14ac:dyDescent="0.25">
      <c r="D321" s="178"/>
      <c r="E321" s="178"/>
      <c r="F321" s="178"/>
      <c r="G321" s="178"/>
      <c r="H321" s="178"/>
      <c r="I321" s="178"/>
      <c r="J321" s="178"/>
      <c r="K321" s="179"/>
      <c r="L321" s="178"/>
      <c r="N321" s="174"/>
      <c r="O321" s="175"/>
      <c r="P321" s="175"/>
      <c r="Q321" s="175"/>
      <c r="R321" s="176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</row>
    <row r="322" spans="4:45" s="143" customFormat="1" x14ac:dyDescent="0.25">
      <c r="D322" s="178"/>
      <c r="E322" s="178"/>
      <c r="F322" s="178"/>
      <c r="G322" s="178"/>
      <c r="H322" s="178"/>
      <c r="I322" s="178"/>
      <c r="J322" s="178"/>
      <c r="K322" s="179"/>
      <c r="L322" s="178"/>
      <c r="N322" s="174"/>
      <c r="O322" s="175"/>
      <c r="P322" s="175"/>
      <c r="Q322" s="175"/>
      <c r="R322" s="176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</row>
    <row r="323" spans="4:45" s="143" customFormat="1" x14ac:dyDescent="0.25">
      <c r="D323" s="178"/>
      <c r="E323" s="178"/>
      <c r="F323" s="178"/>
      <c r="G323" s="178"/>
      <c r="H323" s="178"/>
      <c r="I323" s="178"/>
      <c r="J323" s="178"/>
      <c r="K323" s="179"/>
      <c r="L323" s="178"/>
      <c r="N323" s="174"/>
      <c r="O323" s="175"/>
      <c r="P323" s="175"/>
      <c r="Q323" s="175"/>
      <c r="R323" s="176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</row>
    <row r="324" spans="4:45" s="143" customFormat="1" x14ac:dyDescent="0.25">
      <c r="D324" s="178"/>
      <c r="E324" s="178"/>
      <c r="F324" s="178"/>
      <c r="G324" s="178"/>
      <c r="H324" s="178"/>
      <c r="I324" s="178"/>
      <c r="J324" s="178"/>
      <c r="K324" s="179"/>
      <c r="L324" s="178"/>
      <c r="N324" s="174"/>
      <c r="O324" s="175"/>
      <c r="P324" s="175"/>
      <c r="Q324" s="175"/>
      <c r="R324" s="176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</row>
    <row r="325" spans="4:45" s="143" customFormat="1" x14ac:dyDescent="0.25">
      <c r="D325" s="178"/>
      <c r="E325" s="178"/>
      <c r="F325" s="178"/>
      <c r="G325" s="178"/>
      <c r="H325" s="178"/>
      <c r="I325" s="178"/>
      <c r="J325" s="178"/>
      <c r="K325" s="179"/>
      <c r="L325" s="178"/>
      <c r="N325" s="174"/>
      <c r="O325" s="175"/>
      <c r="P325" s="175"/>
      <c r="Q325" s="175"/>
      <c r="R325" s="176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</row>
    <row r="326" spans="4:45" s="143" customFormat="1" x14ac:dyDescent="0.25">
      <c r="D326" s="178"/>
      <c r="E326" s="178"/>
      <c r="F326" s="178"/>
      <c r="G326" s="178"/>
      <c r="H326" s="178"/>
      <c r="I326" s="178"/>
      <c r="J326" s="178"/>
      <c r="K326" s="179"/>
      <c r="L326" s="178"/>
      <c r="N326" s="174"/>
      <c r="O326" s="175"/>
      <c r="P326" s="175"/>
      <c r="Q326" s="175"/>
      <c r="R326" s="176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</row>
    <row r="327" spans="4:45" s="143" customFormat="1" x14ac:dyDescent="0.25">
      <c r="D327" s="178"/>
      <c r="E327" s="178"/>
      <c r="F327" s="178"/>
      <c r="G327" s="178"/>
      <c r="H327" s="178"/>
      <c r="I327" s="178"/>
      <c r="J327" s="178"/>
      <c r="K327" s="179"/>
      <c r="L327" s="178"/>
      <c r="N327" s="174"/>
      <c r="O327" s="175"/>
      <c r="P327" s="175"/>
      <c r="Q327" s="175"/>
      <c r="R327" s="176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</row>
    <row r="328" spans="4:45" s="143" customFormat="1" x14ac:dyDescent="0.25">
      <c r="D328" s="178"/>
      <c r="E328" s="178"/>
      <c r="F328" s="178"/>
      <c r="G328" s="178"/>
      <c r="H328" s="178"/>
      <c r="I328" s="178"/>
      <c r="J328" s="178"/>
      <c r="K328" s="179"/>
      <c r="L328" s="178"/>
      <c r="N328" s="174"/>
      <c r="O328" s="175"/>
      <c r="P328" s="175"/>
      <c r="Q328" s="175"/>
      <c r="R328" s="176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</row>
    <row r="329" spans="4:45" s="143" customFormat="1" x14ac:dyDescent="0.25">
      <c r="D329" s="178"/>
      <c r="E329" s="178"/>
      <c r="F329" s="178"/>
      <c r="G329" s="178"/>
      <c r="H329" s="178"/>
      <c r="I329" s="178"/>
      <c r="J329" s="178"/>
      <c r="K329" s="179"/>
      <c r="L329" s="178"/>
      <c r="N329" s="174"/>
      <c r="O329" s="175"/>
      <c r="P329" s="175"/>
      <c r="Q329" s="175"/>
      <c r="R329" s="176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</row>
    <row r="330" spans="4:45" s="143" customFormat="1" x14ac:dyDescent="0.25">
      <c r="D330" s="178"/>
      <c r="E330" s="178"/>
      <c r="F330" s="178"/>
      <c r="G330" s="178"/>
      <c r="H330" s="178"/>
      <c r="I330" s="178"/>
      <c r="J330" s="178"/>
      <c r="K330" s="179"/>
      <c r="L330" s="178"/>
      <c r="N330" s="174"/>
      <c r="O330" s="175"/>
      <c r="P330" s="175"/>
      <c r="Q330" s="175"/>
      <c r="R330" s="176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</row>
    <row r="331" spans="4:45" s="143" customFormat="1" x14ac:dyDescent="0.25">
      <c r="D331" s="178"/>
      <c r="E331" s="178"/>
      <c r="F331" s="178"/>
      <c r="G331" s="178"/>
      <c r="H331" s="178"/>
      <c r="I331" s="178"/>
      <c r="J331" s="178"/>
      <c r="K331" s="179"/>
      <c r="L331" s="178"/>
      <c r="N331" s="174"/>
      <c r="O331" s="175"/>
      <c r="P331" s="175"/>
      <c r="Q331" s="175"/>
      <c r="R331" s="176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</row>
    <row r="332" spans="4:45" s="143" customFormat="1" x14ac:dyDescent="0.25">
      <c r="D332" s="178"/>
      <c r="E332" s="178"/>
      <c r="F332" s="178"/>
      <c r="G332" s="178"/>
      <c r="H332" s="178"/>
      <c r="I332" s="178"/>
      <c r="J332" s="178"/>
      <c r="K332" s="179"/>
      <c r="L332" s="178"/>
      <c r="N332" s="174"/>
      <c r="O332" s="175"/>
      <c r="P332" s="175"/>
      <c r="Q332" s="175"/>
      <c r="R332" s="176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</row>
    <row r="333" spans="4:45" s="143" customFormat="1" x14ac:dyDescent="0.25">
      <c r="D333" s="178"/>
      <c r="E333" s="178"/>
      <c r="F333" s="178"/>
      <c r="G333" s="178"/>
      <c r="H333" s="178"/>
      <c r="I333" s="178"/>
      <c r="J333" s="178"/>
      <c r="K333" s="179"/>
      <c r="L333" s="178"/>
      <c r="N333" s="174"/>
      <c r="O333" s="175"/>
      <c r="P333" s="175"/>
      <c r="Q333" s="175"/>
      <c r="R333" s="176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</row>
    <row r="334" spans="4:45" s="143" customFormat="1" x14ac:dyDescent="0.25">
      <c r="D334" s="178"/>
      <c r="E334" s="178"/>
      <c r="F334" s="178"/>
      <c r="G334" s="178"/>
      <c r="H334" s="178"/>
      <c r="I334" s="178"/>
      <c r="J334" s="178"/>
      <c r="K334" s="179"/>
      <c r="L334" s="178"/>
      <c r="N334" s="174"/>
      <c r="O334" s="175"/>
      <c r="P334" s="175"/>
      <c r="Q334" s="175"/>
      <c r="R334" s="176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</row>
    <row r="335" spans="4:45" s="143" customFormat="1" x14ac:dyDescent="0.25">
      <c r="D335" s="178"/>
      <c r="E335" s="178"/>
      <c r="F335" s="178"/>
      <c r="G335" s="178"/>
      <c r="H335" s="178"/>
      <c r="I335" s="178"/>
      <c r="J335" s="178"/>
      <c r="K335" s="179"/>
      <c r="L335" s="178"/>
      <c r="N335" s="174"/>
      <c r="O335" s="175"/>
      <c r="P335" s="175"/>
      <c r="Q335" s="175"/>
      <c r="R335" s="176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</row>
    <row r="336" spans="4:45" s="143" customFormat="1" x14ac:dyDescent="0.25">
      <c r="D336" s="178"/>
      <c r="E336" s="178"/>
      <c r="F336" s="178"/>
      <c r="G336" s="178"/>
      <c r="H336" s="178"/>
      <c r="I336" s="178"/>
      <c r="J336" s="178"/>
      <c r="K336" s="179"/>
      <c r="L336" s="178"/>
      <c r="N336" s="174"/>
      <c r="O336" s="175"/>
      <c r="P336" s="175"/>
      <c r="Q336" s="175"/>
      <c r="R336" s="176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</row>
    <row r="337" spans="4:45" s="143" customFormat="1" x14ac:dyDescent="0.25">
      <c r="D337" s="178"/>
      <c r="E337" s="178"/>
      <c r="F337" s="178"/>
      <c r="G337" s="178"/>
      <c r="H337" s="178"/>
      <c r="I337" s="178"/>
      <c r="J337" s="178"/>
      <c r="K337" s="179"/>
      <c r="L337" s="178"/>
      <c r="N337" s="174"/>
      <c r="O337" s="175"/>
      <c r="P337" s="175"/>
      <c r="Q337" s="175"/>
      <c r="R337" s="176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</row>
    <row r="338" spans="4:45" s="143" customFormat="1" x14ac:dyDescent="0.25">
      <c r="D338" s="178"/>
      <c r="E338" s="178"/>
      <c r="F338" s="178"/>
      <c r="G338" s="178"/>
      <c r="H338" s="178"/>
      <c r="I338" s="178"/>
      <c r="J338" s="178"/>
      <c r="K338" s="179"/>
      <c r="L338" s="178"/>
      <c r="N338" s="174"/>
      <c r="O338" s="175"/>
      <c r="P338" s="175"/>
      <c r="Q338" s="175"/>
      <c r="R338" s="176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</row>
    <row r="339" spans="4:45" s="143" customFormat="1" x14ac:dyDescent="0.25">
      <c r="D339" s="178"/>
      <c r="E339" s="178"/>
      <c r="F339" s="178"/>
      <c r="G339" s="178"/>
      <c r="H339" s="178"/>
      <c r="I339" s="178"/>
      <c r="J339" s="178"/>
      <c r="K339" s="179"/>
      <c r="L339" s="178"/>
      <c r="N339" s="174"/>
      <c r="O339" s="175"/>
      <c r="P339" s="175"/>
      <c r="Q339" s="175"/>
      <c r="R339" s="176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</row>
    <row r="340" spans="4:45" s="143" customFormat="1" x14ac:dyDescent="0.25">
      <c r="D340" s="178"/>
      <c r="E340" s="178"/>
      <c r="F340" s="178"/>
      <c r="G340" s="178"/>
      <c r="H340" s="178"/>
      <c r="I340" s="178"/>
      <c r="J340" s="178"/>
      <c r="K340" s="179"/>
      <c r="L340" s="178"/>
      <c r="N340" s="174"/>
      <c r="O340" s="175"/>
      <c r="P340" s="175"/>
      <c r="Q340" s="175"/>
      <c r="R340" s="176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</row>
    <row r="341" spans="4:45" s="143" customFormat="1" x14ac:dyDescent="0.25">
      <c r="D341" s="178"/>
      <c r="E341" s="178"/>
      <c r="F341" s="178"/>
      <c r="G341" s="178"/>
      <c r="H341" s="178"/>
      <c r="I341" s="178"/>
      <c r="J341" s="178"/>
      <c r="K341" s="179"/>
      <c r="L341" s="178"/>
      <c r="N341" s="174"/>
      <c r="O341" s="175"/>
      <c r="P341" s="175"/>
      <c r="Q341" s="175"/>
      <c r="R341" s="176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</row>
    <row r="342" spans="4:45" s="143" customFormat="1" x14ac:dyDescent="0.25">
      <c r="D342" s="178"/>
      <c r="E342" s="178"/>
      <c r="F342" s="178"/>
      <c r="G342" s="178"/>
      <c r="H342" s="178"/>
      <c r="I342" s="178"/>
      <c r="J342" s="178"/>
      <c r="K342" s="179"/>
      <c r="L342" s="178"/>
      <c r="N342" s="174"/>
      <c r="O342" s="175"/>
      <c r="P342" s="175"/>
      <c r="Q342" s="175"/>
      <c r="R342" s="176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</row>
    <row r="343" spans="4:45" s="143" customFormat="1" x14ac:dyDescent="0.25">
      <c r="D343" s="178"/>
      <c r="E343" s="178"/>
      <c r="F343" s="178"/>
      <c r="G343" s="178"/>
      <c r="H343" s="178"/>
      <c r="I343" s="178"/>
      <c r="J343" s="178"/>
      <c r="K343" s="179"/>
      <c r="L343" s="178"/>
      <c r="N343" s="174"/>
      <c r="O343" s="175"/>
      <c r="P343" s="175"/>
      <c r="Q343" s="175"/>
      <c r="R343" s="176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</row>
    <row r="344" spans="4:45" s="143" customFormat="1" x14ac:dyDescent="0.25">
      <c r="D344" s="178"/>
      <c r="E344" s="178"/>
      <c r="F344" s="178"/>
      <c r="G344" s="178"/>
      <c r="H344" s="178"/>
      <c r="I344" s="178"/>
      <c r="J344" s="178"/>
      <c r="K344" s="179"/>
      <c r="L344" s="178"/>
      <c r="N344" s="174"/>
      <c r="O344" s="175"/>
      <c r="P344" s="175"/>
      <c r="Q344" s="175"/>
      <c r="R344" s="176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</row>
    <row r="345" spans="4:45" s="143" customFormat="1" x14ac:dyDescent="0.25">
      <c r="D345" s="178"/>
      <c r="E345" s="178"/>
      <c r="F345" s="178"/>
      <c r="G345" s="178"/>
      <c r="H345" s="178"/>
      <c r="I345" s="178"/>
      <c r="J345" s="178"/>
      <c r="K345" s="179"/>
      <c r="L345" s="178"/>
      <c r="N345" s="174"/>
      <c r="O345" s="175"/>
      <c r="P345" s="175"/>
      <c r="Q345" s="175"/>
      <c r="R345" s="176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</row>
    <row r="346" spans="4:45" s="143" customFormat="1" x14ac:dyDescent="0.25">
      <c r="D346" s="178"/>
      <c r="E346" s="178"/>
      <c r="F346" s="178"/>
      <c r="G346" s="178"/>
      <c r="H346" s="178"/>
      <c r="I346" s="178"/>
      <c r="J346" s="178"/>
      <c r="K346" s="179"/>
      <c r="L346" s="178"/>
      <c r="N346" s="174"/>
      <c r="O346" s="175"/>
      <c r="P346" s="175"/>
      <c r="Q346" s="175"/>
      <c r="R346" s="176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</row>
    <row r="347" spans="4:45" s="143" customFormat="1" x14ac:dyDescent="0.25">
      <c r="D347" s="178"/>
      <c r="E347" s="178"/>
      <c r="F347" s="178"/>
      <c r="G347" s="178"/>
      <c r="H347" s="178"/>
      <c r="I347" s="178"/>
      <c r="J347" s="178"/>
      <c r="K347" s="179"/>
      <c r="L347" s="178"/>
      <c r="N347" s="174"/>
      <c r="O347" s="175"/>
      <c r="P347" s="175"/>
      <c r="Q347" s="175"/>
      <c r="R347" s="176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</row>
    <row r="348" spans="4:45" s="143" customFormat="1" x14ac:dyDescent="0.25">
      <c r="D348" s="178"/>
      <c r="E348" s="178"/>
      <c r="F348" s="178"/>
      <c r="G348" s="178"/>
      <c r="H348" s="178"/>
      <c r="I348" s="178"/>
      <c r="J348" s="178"/>
      <c r="K348" s="179"/>
      <c r="L348" s="178"/>
      <c r="N348" s="174"/>
      <c r="O348" s="175"/>
      <c r="P348" s="175"/>
      <c r="Q348" s="175"/>
      <c r="R348" s="176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</row>
    <row r="349" spans="4:45" s="143" customFormat="1" x14ac:dyDescent="0.25">
      <c r="D349" s="178"/>
      <c r="E349" s="178"/>
      <c r="F349" s="178"/>
      <c r="G349" s="178"/>
      <c r="H349" s="178"/>
      <c r="I349" s="178"/>
      <c r="J349" s="178"/>
      <c r="K349" s="179"/>
      <c r="L349" s="178"/>
      <c r="N349" s="174"/>
      <c r="O349" s="175"/>
      <c r="P349" s="175"/>
      <c r="Q349" s="175"/>
      <c r="R349" s="176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</row>
    <row r="350" spans="4:45" s="143" customFormat="1" x14ac:dyDescent="0.25">
      <c r="D350" s="178"/>
      <c r="E350" s="178"/>
      <c r="F350" s="178"/>
      <c r="G350" s="178"/>
      <c r="H350" s="178"/>
      <c r="I350" s="178"/>
      <c r="J350" s="178"/>
      <c r="K350" s="179"/>
      <c r="L350" s="178"/>
      <c r="N350" s="174"/>
      <c r="O350" s="175"/>
      <c r="P350" s="175"/>
      <c r="Q350" s="175"/>
      <c r="R350" s="176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</row>
    <row r="351" spans="4:45" s="143" customFormat="1" x14ac:dyDescent="0.25">
      <c r="D351" s="178"/>
      <c r="E351" s="178"/>
      <c r="F351" s="178"/>
      <c r="G351" s="178"/>
      <c r="H351" s="178"/>
      <c r="I351" s="178"/>
      <c r="J351" s="178"/>
      <c r="K351" s="179"/>
      <c r="L351" s="178"/>
      <c r="N351" s="174"/>
      <c r="O351" s="175"/>
      <c r="P351" s="175"/>
      <c r="Q351" s="175"/>
      <c r="R351" s="176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</row>
    <row r="352" spans="4:45" s="143" customFormat="1" x14ac:dyDescent="0.25">
      <c r="D352" s="178"/>
      <c r="E352" s="178"/>
      <c r="F352" s="178"/>
      <c r="G352" s="178"/>
      <c r="H352" s="178"/>
      <c r="I352" s="178"/>
      <c r="J352" s="178"/>
      <c r="K352" s="179"/>
      <c r="L352" s="178"/>
      <c r="N352" s="174"/>
      <c r="O352" s="175"/>
      <c r="P352" s="175"/>
      <c r="Q352" s="175"/>
      <c r="R352" s="176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</row>
    <row r="353" spans="4:45" s="143" customFormat="1" x14ac:dyDescent="0.25">
      <c r="D353" s="178"/>
      <c r="E353" s="178"/>
      <c r="F353" s="178"/>
      <c r="G353" s="178"/>
      <c r="H353" s="178"/>
      <c r="I353" s="178"/>
      <c r="J353" s="178"/>
      <c r="K353" s="179"/>
      <c r="L353" s="178"/>
      <c r="N353" s="174"/>
      <c r="O353" s="175"/>
      <c r="P353" s="175"/>
      <c r="Q353" s="175"/>
      <c r="R353" s="176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</row>
    <row r="354" spans="4:45" s="143" customFormat="1" x14ac:dyDescent="0.25">
      <c r="D354" s="178"/>
      <c r="E354" s="178"/>
      <c r="F354" s="178"/>
      <c r="G354" s="178"/>
      <c r="H354" s="178"/>
      <c r="I354" s="178"/>
      <c r="J354" s="178"/>
      <c r="K354" s="179"/>
      <c r="L354" s="178"/>
      <c r="N354" s="174"/>
      <c r="O354" s="175"/>
      <c r="P354" s="175"/>
      <c r="Q354" s="175"/>
      <c r="R354" s="176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</row>
    <row r="355" spans="4:45" s="143" customFormat="1" x14ac:dyDescent="0.25">
      <c r="D355" s="178"/>
      <c r="E355" s="178"/>
      <c r="F355" s="178"/>
      <c r="G355" s="178"/>
      <c r="H355" s="178"/>
      <c r="I355" s="178"/>
      <c r="J355" s="178"/>
      <c r="K355" s="179"/>
      <c r="L355" s="178"/>
      <c r="N355" s="174"/>
      <c r="O355" s="175"/>
      <c r="P355" s="175"/>
      <c r="Q355" s="175"/>
      <c r="R355" s="176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</row>
    <row r="356" spans="4:45" s="143" customFormat="1" x14ac:dyDescent="0.25">
      <c r="D356" s="178"/>
      <c r="E356" s="178"/>
      <c r="F356" s="178"/>
      <c r="G356" s="178"/>
      <c r="H356" s="178"/>
      <c r="I356" s="178"/>
      <c r="J356" s="178"/>
      <c r="K356" s="179"/>
      <c r="L356" s="178"/>
      <c r="N356" s="174"/>
      <c r="O356" s="175"/>
      <c r="P356" s="175"/>
      <c r="Q356" s="175"/>
      <c r="R356" s="176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</row>
    <row r="357" spans="4:45" s="143" customFormat="1" x14ac:dyDescent="0.25">
      <c r="D357" s="178"/>
      <c r="E357" s="178"/>
      <c r="F357" s="178"/>
      <c r="G357" s="178"/>
      <c r="H357" s="178"/>
      <c r="I357" s="178"/>
      <c r="J357" s="178"/>
      <c r="K357" s="179"/>
      <c r="L357" s="178"/>
      <c r="N357" s="174"/>
      <c r="O357" s="175"/>
      <c r="P357" s="175"/>
      <c r="Q357" s="175"/>
      <c r="R357" s="176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</row>
    <row r="358" spans="4:45" s="143" customFormat="1" x14ac:dyDescent="0.25">
      <c r="D358" s="178"/>
      <c r="E358" s="178"/>
      <c r="F358" s="178"/>
      <c r="G358" s="178"/>
      <c r="H358" s="178"/>
      <c r="I358" s="178"/>
      <c r="J358" s="178"/>
      <c r="K358" s="179"/>
      <c r="L358" s="178"/>
      <c r="N358" s="174"/>
      <c r="O358" s="175"/>
      <c r="P358" s="175"/>
      <c r="Q358" s="175"/>
      <c r="R358" s="176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</row>
    <row r="359" spans="4:45" s="143" customFormat="1" x14ac:dyDescent="0.25">
      <c r="D359" s="178"/>
      <c r="E359" s="178"/>
      <c r="F359" s="178"/>
      <c r="G359" s="178"/>
      <c r="H359" s="178"/>
      <c r="I359" s="178"/>
      <c r="J359" s="178"/>
      <c r="K359" s="179"/>
      <c r="L359" s="178"/>
      <c r="N359" s="174"/>
      <c r="O359" s="175"/>
      <c r="P359" s="175"/>
      <c r="Q359" s="175"/>
      <c r="R359" s="176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</row>
    <row r="360" spans="4:45" s="143" customFormat="1" x14ac:dyDescent="0.25">
      <c r="D360" s="178"/>
      <c r="E360" s="178"/>
      <c r="F360" s="178"/>
      <c r="G360" s="178"/>
      <c r="H360" s="178"/>
      <c r="I360" s="178"/>
      <c r="J360" s="178"/>
      <c r="K360" s="179"/>
      <c r="L360" s="178"/>
      <c r="N360" s="174"/>
      <c r="O360" s="175"/>
      <c r="P360" s="175"/>
      <c r="Q360" s="175"/>
      <c r="R360" s="176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</row>
    <row r="361" spans="4:45" s="143" customFormat="1" x14ac:dyDescent="0.25">
      <c r="D361" s="178"/>
      <c r="E361" s="178"/>
      <c r="F361" s="178"/>
      <c r="G361" s="178"/>
      <c r="H361" s="178"/>
      <c r="I361" s="178"/>
      <c r="J361" s="178"/>
      <c r="K361" s="179"/>
      <c r="L361" s="178"/>
      <c r="N361" s="174"/>
      <c r="O361" s="175"/>
      <c r="P361" s="175"/>
      <c r="Q361" s="175"/>
      <c r="R361" s="176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</row>
    <row r="362" spans="4:45" s="143" customFormat="1" x14ac:dyDescent="0.25">
      <c r="D362" s="178"/>
      <c r="E362" s="178"/>
      <c r="F362" s="178"/>
      <c r="G362" s="178"/>
      <c r="H362" s="178"/>
      <c r="I362" s="178"/>
      <c r="J362" s="178"/>
      <c r="K362" s="179"/>
      <c r="L362" s="178"/>
      <c r="N362" s="174"/>
      <c r="O362" s="175"/>
      <c r="P362" s="175"/>
      <c r="Q362" s="175"/>
      <c r="R362" s="176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</row>
    <row r="363" spans="4:45" s="143" customFormat="1" x14ac:dyDescent="0.25">
      <c r="D363" s="178"/>
      <c r="E363" s="178"/>
      <c r="F363" s="178"/>
      <c r="G363" s="178"/>
      <c r="H363" s="178"/>
      <c r="I363" s="178"/>
      <c r="J363" s="178"/>
      <c r="K363" s="179"/>
      <c r="L363" s="178"/>
      <c r="N363" s="174"/>
      <c r="O363" s="175"/>
      <c r="P363" s="175"/>
      <c r="Q363" s="175"/>
      <c r="R363" s="176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</row>
    <row r="364" spans="4:45" s="143" customFormat="1" x14ac:dyDescent="0.25">
      <c r="D364" s="178"/>
      <c r="E364" s="178"/>
      <c r="F364" s="178"/>
      <c r="G364" s="178"/>
      <c r="H364" s="178"/>
      <c r="I364" s="178"/>
      <c r="J364" s="178"/>
      <c r="K364" s="179"/>
      <c r="L364" s="178"/>
      <c r="N364" s="174"/>
      <c r="O364" s="175"/>
      <c r="P364" s="175"/>
      <c r="Q364" s="175"/>
      <c r="R364" s="176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</row>
    <row r="365" spans="4:45" s="143" customFormat="1" x14ac:dyDescent="0.25">
      <c r="D365" s="178"/>
      <c r="E365" s="178"/>
      <c r="F365" s="178"/>
      <c r="G365" s="178"/>
      <c r="H365" s="178"/>
      <c r="I365" s="178"/>
      <c r="J365" s="178"/>
      <c r="K365" s="179"/>
      <c r="L365" s="178"/>
      <c r="N365" s="174"/>
      <c r="O365" s="175"/>
      <c r="P365" s="175"/>
      <c r="Q365" s="175"/>
      <c r="R365" s="176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</row>
    <row r="366" spans="4:45" s="143" customFormat="1" x14ac:dyDescent="0.25">
      <c r="D366" s="178"/>
      <c r="E366" s="178"/>
      <c r="F366" s="178"/>
      <c r="G366" s="178"/>
      <c r="H366" s="178"/>
      <c r="I366" s="178"/>
      <c r="J366" s="178"/>
      <c r="K366" s="179"/>
      <c r="L366" s="178"/>
      <c r="N366" s="174"/>
      <c r="O366" s="175"/>
      <c r="P366" s="175"/>
      <c r="Q366" s="175"/>
      <c r="R366" s="176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</row>
    <row r="367" spans="4:45" s="143" customFormat="1" x14ac:dyDescent="0.25">
      <c r="D367" s="178"/>
      <c r="E367" s="178"/>
      <c r="F367" s="178"/>
      <c r="G367" s="178"/>
      <c r="H367" s="178"/>
      <c r="I367" s="178"/>
      <c r="J367" s="178"/>
      <c r="K367" s="179"/>
      <c r="L367" s="178"/>
      <c r="N367" s="174"/>
      <c r="O367" s="175"/>
      <c r="P367" s="175"/>
      <c r="Q367" s="175"/>
      <c r="R367" s="176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</row>
    <row r="368" spans="4:45" s="143" customFormat="1" x14ac:dyDescent="0.25">
      <c r="D368" s="178"/>
      <c r="E368" s="178"/>
      <c r="F368" s="178"/>
      <c r="G368" s="178"/>
      <c r="H368" s="178"/>
      <c r="I368" s="178"/>
      <c r="J368" s="178"/>
      <c r="K368" s="179"/>
      <c r="L368" s="178"/>
      <c r="N368" s="174"/>
      <c r="O368" s="175"/>
      <c r="P368" s="175"/>
      <c r="Q368" s="175"/>
      <c r="R368" s="176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</row>
  </sheetData>
  <sheetProtection algorithmName="SHA-512" hashValue="c9xpSNCQQpkRs6QFhS/o3CAxsw5d4n7E4Lbh7lZD1bMOS1J9rtLJhtKmk/INvVxQq27WMfEND7nnGB5V4uezsA==" saltValue="Tp3dclSAcEyIpC/oFfJRmw==" spinCount="100000" sheet="1" objects="1" scenarios="1"/>
  <conditionalFormatting sqref="D8">
    <cfRule type="expression" dxfId="174" priority="32">
      <formula>$D$7=$AG$4</formula>
    </cfRule>
  </conditionalFormatting>
  <conditionalFormatting sqref="D94">
    <cfRule type="expression" dxfId="173" priority="33">
      <formula>$D$93=$AG$4</formula>
    </cfRule>
  </conditionalFormatting>
  <conditionalFormatting sqref="A58">
    <cfRule type="expression" dxfId="172" priority="31">
      <formula>$D$56="oui"</formula>
    </cfRule>
  </conditionalFormatting>
  <conditionalFormatting sqref="B58">
    <cfRule type="expression" dxfId="171" priority="30">
      <formula>$D$56="oui"</formula>
    </cfRule>
  </conditionalFormatting>
  <conditionalFormatting sqref="A59:B59">
    <cfRule type="expression" dxfId="170" priority="29">
      <formula>$D$56="non"</formula>
    </cfRule>
  </conditionalFormatting>
  <conditionalFormatting sqref="D62:H69">
    <cfRule type="expression" dxfId="169" priority="26">
      <formula>$D$56="oui"</formula>
    </cfRule>
  </conditionalFormatting>
  <conditionalFormatting sqref="D63:H63">
    <cfRule type="expression" dxfId="168" priority="25">
      <formula>$D$56="oui"</formula>
    </cfRule>
  </conditionalFormatting>
  <conditionalFormatting sqref="D67:H67">
    <cfRule type="expression" dxfId="167" priority="24">
      <formula>$D$56="oui"</formula>
    </cfRule>
  </conditionalFormatting>
  <conditionalFormatting sqref="D59:F61">
    <cfRule type="expression" dxfId="166" priority="23">
      <formula>$D$56="non"</formula>
    </cfRule>
  </conditionalFormatting>
  <conditionalFormatting sqref="D58:F58">
    <cfRule type="expression" dxfId="165" priority="22">
      <formula>$D$56="non"</formula>
    </cfRule>
  </conditionalFormatting>
  <conditionalFormatting sqref="C59">
    <cfRule type="expression" dxfId="164" priority="21">
      <formula>$D$56="non"</formula>
    </cfRule>
  </conditionalFormatting>
  <conditionalFormatting sqref="C62:C63">
    <cfRule type="expression" dxfId="163" priority="20">
      <formula>$D$56="oui"</formula>
    </cfRule>
  </conditionalFormatting>
  <conditionalFormatting sqref="D147">
    <cfRule type="expression" dxfId="162" priority="19">
      <formula>$D$146=$AG$4</formula>
    </cfRule>
  </conditionalFormatting>
  <conditionalFormatting sqref="L62:M63">
    <cfRule type="expression" dxfId="161" priority="18">
      <formula>$D$56="oui"</formula>
    </cfRule>
  </conditionalFormatting>
  <conditionalFormatting sqref="L58:M59">
    <cfRule type="expression" dxfId="160" priority="17">
      <formula>$D$56="non"</formula>
    </cfRule>
  </conditionalFormatting>
  <conditionalFormatting sqref="N62">
    <cfRule type="expression" dxfId="159" priority="16">
      <formula>$D$56="oui"</formula>
    </cfRule>
  </conditionalFormatting>
  <conditionalFormatting sqref="N58">
    <cfRule type="expression" dxfId="158" priority="15">
      <formula>$D$56="non"</formula>
    </cfRule>
  </conditionalFormatting>
  <conditionalFormatting sqref="A41">
    <cfRule type="expression" dxfId="157" priority="14">
      <formula>$D$34="non"</formula>
    </cfRule>
  </conditionalFormatting>
  <conditionalFormatting sqref="D137:H144">
    <cfRule type="expression" dxfId="156" priority="8">
      <formula>$D$135="oui"</formula>
    </cfRule>
  </conditionalFormatting>
  <conditionalFormatting sqref="C137">
    <cfRule type="expression" dxfId="155" priority="7">
      <formula>$D$135="oui"</formula>
    </cfRule>
  </conditionalFormatting>
  <conditionalFormatting sqref="M70">
    <cfRule type="expression" dxfId="154" priority="6">
      <formula>$D$56="non"</formula>
    </cfRule>
  </conditionalFormatting>
  <conditionalFormatting sqref="D36:H50">
    <cfRule type="expression" dxfId="153" priority="5">
      <formula>$D$34="non"</formula>
    </cfRule>
  </conditionalFormatting>
  <conditionalFormatting sqref="C36">
    <cfRule type="expression" dxfId="152" priority="4">
      <formula>$D$34="non"</formula>
    </cfRule>
  </conditionalFormatting>
  <conditionalFormatting sqref="C45">
    <cfRule type="expression" dxfId="151" priority="3">
      <formula>$D$34="non"</formula>
    </cfRule>
  </conditionalFormatting>
  <conditionalFormatting sqref="D51:H51">
    <cfRule type="expression" dxfId="150" priority="1">
      <formula>$D$34="non"</formula>
    </cfRule>
  </conditionalFormatting>
  <dataValidations count="3"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37:H37 D41:H41 D46:H46 D50:H50">
      <formula1>$AG$3:$AG$5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D147" sqref="D147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5"/>
    <col min="18" max="18" width="11.42578125" style="176"/>
    <col min="19" max="45" width="11.42578125" style="175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8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40" t="e">
        <f>IF(D34="non",(L190*100)/Points!F42,(L190*100)/Points!F40)</f>
        <v>#DIV/0!</v>
      </c>
      <c r="E3" s="139" t="s">
        <v>130</v>
      </c>
      <c r="AG3" s="175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41" t="s">
        <v>105</v>
      </c>
      <c r="AG4" s="175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2" t="e">
        <f>(L112*100)/Points!F34</f>
        <v>#DIV/0!</v>
      </c>
      <c r="AG5" s="175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86" t="s">
        <v>107</v>
      </c>
      <c r="K6" s="87"/>
      <c r="U6" s="177" t="s">
        <v>108</v>
      </c>
      <c r="AG6" s="175" t="s">
        <v>233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5.95" thickBot="1" x14ac:dyDescent="0.4">
      <c r="B7" s="88"/>
      <c r="C7" s="130" t="s">
        <v>127</v>
      </c>
      <c r="D7" s="81"/>
      <c r="F7" s="67"/>
      <c r="K7" s="87"/>
      <c r="L7" s="90">
        <f>L8+L9</f>
        <v>0</v>
      </c>
      <c r="M7" s="263" t="s">
        <v>222</v>
      </c>
      <c r="N7" s="264"/>
      <c r="U7" s="177"/>
      <c r="AG7" s="175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8"/>
      <c r="C8" s="111" t="s">
        <v>110</v>
      </c>
      <c r="D8" s="89"/>
      <c r="K8" s="87"/>
      <c r="L8" s="120">
        <f>IF(D8&gt;=100,(Points!F10),0)</f>
        <v>0</v>
      </c>
      <c r="M8" s="72" t="e">
        <f>L7+L10+L23</f>
        <v>#DIV/0!</v>
      </c>
      <c r="N8" s="66">
        <f>IF((D8&gt;0)*(D8&lt;80),5,0)</f>
        <v>0</v>
      </c>
      <c r="P8" s="175">
        <f>IF((D8&gt;=80)*(D8&lt;100),10,0)</f>
        <v>0</v>
      </c>
      <c r="Q8" s="175">
        <f>IF((D8&gt;=100)*(D8&lt;150),20,0)</f>
        <v>0</v>
      </c>
      <c r="R8" s="176">
        <f>IF((D8&gt;=150),25,0)</f>
        <v>0</v>
      </c>
      <c r="U8" s="177">
        <f>MAX(N8:R8)</f>
        <v>0</v>
      </c>
      <c r="AG8" s="175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5" t="e">
        <f>((M8*100)/Points!G12)</f>
        <v>#DIV/0!</v>
      </c>
      <c r="B9" s="144" t="s">
        <v>130</v>
      </c>
      <c r="K9" s="87"/>
      <c r="L9" s="120">
        <f>IF(D7=$AG$3,Points!F9,0)</f>
        <v>0</v>
      </c>
      <c r="U9" s="177"/>
      <c r="AG9" s="175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5.95" thickBot="1" x14ac:dyDescent="0.4">
      <c r="B10" s="106"/>
      <c r="C10" s="136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7"/>
      <c r="L10" s="90" t="e">
        <f>J12*Points!F11</f>
        <v>#DIV/0!</v>
      </c>
      <c r="N10" s="66">
        <f>IF(D10="oui",20,0)</f>
        <v>0</v>
      </c>
      <c r="P10" s="175">
        <f>IF(D10="NA",20,0)</f>
        <v>0</v>
      </c>
      <c r="U10" s="177">
        <f>MAX(N10:P10)</f>
        <v>0</v>
      </c>
      <c r="AG10" s="175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6"/>
      <c r="C11" s="107"/>
      <c r="D11" s="89"/>
      <c r="E11" s="89"/>
      <c r="F11" s="89"/>
      <c r="G11" s="89"/>
      <c r="H11" s="89"/>
      <c r="K11" s="87"/>
      <c r="L11" s="90"/>
      <c r="U11" s="177"/>
      <c r="AG11" s="175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6"/>
      <c r="C12" s="100"/>
      <c r="D12" s="90">
        <f>IF(D11=$AG$3,1,0)</f>
        <v>0</v>
      </c>
      <c r="E12" s="90">
        <f t="shared" ref="E12:H12" si="0">IF(E11=$AG$3,1,0)</f>
        <v>0</v>
      </c>
      <c r="F12" s="90">
        <f t="shared" si="0"/>
        <v>0</v>
      </c>
      <c r="G12" s="90">
        <f t="shared" si="0"/>
        <v>0</v>
      </c>
      <c r="H12" s="90">
        <f t="shared" si="0"/>
        <v>0</v>
      </c>
      <c r="I12" s="23">
        <f>SUM(D12:H12)</f>
        <v>0</v>
      </c>
      <c r="J12" s="23" t="e">
        <f>(I12+I16+I20)/(I13+I17+I21)</f>
        <v>#DIV/0!</v>
      </c>
      <c r="K12" s="105"/>
      <c r="L12" s="90"/>
      <c r="U12" s="177"/>
      <c r="AG12" s="175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6"/>
      <c r="C13" s="100"/>
      <c r="D13" s="90">
        <f>IF(D11&lt;&gt;"",1,0)</f>
        <v>0</v>
      </c>
      <c r="E13" s="90">
        <f t="shared" ref="E13:H13" si="1">IF(E11&lt;&gt;"",1,0)</f>
        <v>0</v>
      </c>
      <c r="F13" s="90">
        <f t="shared" si="1"/>
        <v>0</v>
      </c>
      <c r="G13" s="90">
        <f t="shared" si="1"/>
        <v>0</v>
      </c>
      <c r="H13" s="90">
        <f t="shared" si="1"/>
        <v>0</v>
      </c>
      <c r="I13" s="23">
        <f>SUM(D13:H13)</f>
        <v>0</v>
      </c>
      <c r="K13" s="87"/>
      <c r="L13" s="90"/>
      <c r="U13" s="177"/>
      <c r="AG13" s="175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6"/>
      <c r="C14" s="107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7"/>
      <c r="L14" s="90"/>
      <c r="U14" s="177"/>
      <c r="AG14" s="175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6"/>
      <c r="C15" s="107"/>
      <c r="D15" s="89"/>
      <c r="E15" s="89"/>
      <c r="F15" s="89"/>
      <c r="G15" s="89"/>
      <c r="H15" s="89"/>
      <c r="K15" s="87"/>
      <c r="L15" s="90"/>
      <c r="U15" s="177"/>
      <c r="AG15" s="175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6"/>
      <c r="C16" s="107"/>
      <c r="D16" s="90">
        <f>IF(D15=$AG$3,1,0)</f>
        <v>0</v>
      </c>
      <c r="E16" s="90">
        <f t="shared" ref="E16:H16" si="2">IF(E15=$AG$3,1,0)</f>
        <v>0</v>
      </c>
      <c r="F16" s="90">
        <f t="shared" si="2"/>
        <v>0</v>
      </c>
      <c r="G16" s="90">
        <f t="shared" si="2"/>
        <v>0</v>
      </c>
      <c r="H16" s="90">
        <f t="shared" si="2"/>
        <v>0</v>
      </c>
      <c r="I16" s="23">
        <f t="shared" ref="I16:I17" si="3">SUM(D16:H16)</f>
        <v>0</v>
      </c>
      <c r="K16" s="87"/>
      <c r="L16" s="90"/>
      <c r="U16" s="177"/>
      <c r="AG16" s="175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6"/>
      <c r="C17" s="100"/>
      <c r="D17" s="90">
        <f>IF(D15&lt;&gt;"",1,0)</f>
        <v>0</v>
      </c>
      <c r="E17" s="90">
        <f t="shared" ref="E17:H17" si="4">IF(E15&lt;&gt;"",1,0)</f>
        <v>0</v>
      </c>
      <c r="F17" s="90">
        <f t="shared" si="4"/>
        <v>0</v>
      </c>
      <c r="G17" s="90">
        <f t="shared" si="4"/>
        <v>0</v>
      </c>
      <c r="H17" s="90">
        <f t="shared" si="4"/>
        <v>0</v>
      </c>
      <c r="I17" s="23">
        <f t="shared" si="3"/>
        <v>0</v>
      </c>
      <c r="K17" s="87"/>
      <c r="L17" s="90"/>
      <c r="U17" s="177"/>
      <c r="AG17" s="175" t="s">
        <v>136</v>
      </c>
    </row>
    <row r="18" spans="2:45" ht="15.75" thickBot="1" x14ac:dyDescent="0.3">
      <c r="B18" s="106"/>
      <c r="C18" s="107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7"/>
      <c r="L18" s="90"/>
      <c r="U18" s="177"/>
      <c r="AG18" s="175" t="s">
        <v>137</v>
      </c>
    </row>
    <row r="19" spans="2:45" thickBot="1" x14ac:dyDescent="0.4">
      <c r="B19" s="106"/>
      <c r="C19" s="108"/>
      <c r="D19" s="89"/>
      <c r="E19" s="89"/>
      <c r="F19" s="89"/>
      <c r="G19" s="89"/>
      <c r="H19" s="89"/>
      <c r="K19" s="87"/>
      <c r="L19" s="90"/>
      <c r="U19" s="177"/>
    </row>
    <row r="20" spans="2:45" ht="3" customHeight="1" x14ac:dyDescent="0.35">
      <c r="B20" s="88"/>
      <c r="D20" s="90">
        <f>IF(D19=$AG$3,1,0)</f>
        <v>0</v>
      </c>
      <c r="E20" s="90">
        <f t="shared" ref="E20:H20" si="5">IF(E19=$AG$3,1,0)</f>
        <v>0</v>
      </c>
      <c r="F20" s="90">
        <f t="shared" si="5"/>
        <v>0</v>
      </c>
      <c r="G20" s="90">
        <f t="shared" si="5"/>
        <v>0</v>
      </c>
      <c r="H20" s="90">
        <f t="shared" si="5"/>
        <v>0</v>
      </c>
      <c r="I20" s="23">
        <f t="shared" ref="I20:I21" si="6">SUM(D20:H20)</f>
        <v>0</v>
      </c>
      <c r="K20" s="87"/>
      <c r="L20" s="90"/>
      <c r="U20" s="177"/>
    </row>
    <row r="21" spans="2:45" ht="3.75" customHeight="1" x14ac:dyDescent="0.35">
      <c r="B21" s="88"/>
      <c r="D21" s="90">
        <f>IF(D19&lt;&gt;"",1,0)</f>
        <v>0</v>
      </c>
      <c r="E21" s="90">
        <f t="shared" ref="E21:H21" si="7">IF(E19&lt;&gt;"",1,0)</f>
        <v>0</v>
      </c>
      <c r="F21" s="90">
        <f t="shared" si="7"/>
        <v>0</v>
      </c>
      <c r="G21" s="90">
        <f t="shared" si="7"/>
        <v>0</v>
      </c>
      <c r="H21" s="90">
        <f t="shared" si="7"/>
        <v>0</v>
      </c>
      <c r="I21" s="23">
        <f t="shared" si="6"/>
        <v>0</v>
      </c>
      <c r="K21" s="87"/>
      <c r="L21" s="90"/>
      <c r="U21" s="177"/>
    </row>
    <row r="22" spans="2:45" thickBot="1" x14ac:dyDescent="0.4">
      <c r="B22" s="88"/>
      <c r="K22" s="87"/>
      <c r="L22" s="90"/>
      <c r="U22" s="177"/>
    </row>
    <row r="23" spans="2:45" ht="16.5" thickBot="1" x14ac:dyDescent="0.3">
      <c r="B23" s="106"/>
      <c r="C23" s="131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1" t="e">
        <f>J12*Points!F12</f>
        <v>#DIV/0!</v>
      </c>
      <c r="L23" s="90" t="e">
        <f>K23*J25</f>
        <v>#DIV/0!</v>
      </c>
      <c r="U23" s="177"/>
    </row>
    <row r="24" spans="2:45" thickBot="1" x14ac:dyDescent="0.4">
      <c r="B24" s="106"/>
      <c r="C24" s="109"/>
      <c r="D24" s="89"/>
      <c r="E24" s="89"/>
      <c r="F24" s="89"/>
      <c r="G24" s="89"/>
      <c r="H24" s="89"/>
      <c r="K24" s="87"/>
      <c r="L24" s="90"/>
      <c r="U24" s="177"/>
    </row>
    <row r="25" spans="2:45" ht="3.75" customHeight="1" x14ac:dyDescent="0.35">
      <c r="B25" s="106"/>
      <c r="C25" s="100"/>
      <c r="D25" s="90">
        <f>IF(D24=$AG$3,1,0)</f>
        <v>0</v>
      </c>
      <c r="E25" s="90">
        <f t="shared" ref="E25:H25" si="8">IF(E24=$AG$3,1,0)</f>
        <v>0</v>
      </c>
      <c r="F25" s="90">
        <f t="shared" si="8"/>
        <v>0</v>
      </c>
      <c r="G25" s="90">
        <f t="shared" si="8"/>
        <v>0</v>
      </c>
      <c r="H25" s="90">
        <f t="shared" si="8"/>
        <v>0</v>
      </c>
      <c r="I25" s="23">
        <f>SUM(D25:H25)</f>
        <v>0</v>
      </c>
      <c r="J25" s="23" t="e">
        <f>(I25+I29)/(I26+I30)</f>
        <v>#DIV/0!</v>
      </c>
      <c r="K25" s="87"/>
      <c r="L25" s="90"/>
      <c r="U25" s="177"/>
    </row>
    <row r="26" spans="2:45" ht="3.75" customHeight="1" x14ac:dyDescent="0.35">
      <c r="B26" s="106"/>
      <c r="C26" s="100"/>
      <c r="D26" s="90">
        <f>IF(D24&lt;&gt;"",1,0)</f>
        <v>0</v>
      </c>
      <c r="E26" s="90">
        <f t="shared" ref="E26:H26" si="9">IF(E24&lt;&gt;"",1,0)</f>
        <v>0</v>
      </c>
      <c r="F26" s="90">
        <f t="shared" si="9"/>
        <v>0</v>
      </c>
      <c r="G26" s="90">
        <f t="shared" si="9"/>
        <v>0</v>
      </c>
      <c r="H26" s="90">
        <f t="shared" si="9"/>
        <v>0</v>
      </c>
      <c r="I26" s="23">
        <f t="shared" ref="I26:I30" si="10">SUM(D26:H26)</f>
        <v>0</v>
      </c>
      <c r="K26" s="87"/>
      <c r="L26" s="90"/>
      <c r="U26" s="177"/>
    </row>
    <row r="27" spans="2:45" thickBot="1" x14ac:dyDescent="0.4">
      <c r="B27" s="106"/>
      <c r="C27" s="109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7"/>
      <c r="L27" s="90"/>
      <c r="U27" s="177"/>
    </row>
    <row r="28" spans="2:45" thickBot="1" x14ac:dyDescent="0.4">
      <c r="B28" s="106"/>
      <c r="C28" s="110"/>
      <c r="D28" s="89"/>
      <c r="E28" s="89"/>
      <c r="F28" s="89"/>
      <c r="G28" s="89"/>
      <c r="H28" s="89"/>
      <c r="K28" s="87"/>
      <c r="L28" s="90"/>
      <c r="U28" s="177"/>
    </row>
    <row r="29" spans="2:45" ht="3" customHeight="1" x14ac:dyDescent="0.35">
      <c r="B29" s="106"/>
      <c r="C29" s="2"/>
      <c r="D29" s="90">
        <f>IF(D28=$AG$3,1,0)</f>
        <v>0</v>
      </c>
      <c r="E29" s="90">
        <f t="shared" ref="E29:H29" si="11">IF(E28=$AG$3,1,0)</f>
        <v>0</v>
      </c>
      <c r="F29" s="90">
        <f t="shared" si="11"/>
        <v>0</v>
      </c>
      <c r="G29" s="90">
        <f t="shared" si="11"/>
        <v>0</v>
      </c>
      <c r="H29" s="90">
        <f t="shared" si="11"/>
        <v>0</v>
      </c>
      <c r="I29" s="23">
        <f t="shared" si="10"/>
        <v>0</v>
      </c>
      <c r="K29" s="87"/>
      <c r="L29" s="90"/>
      <c r="U29" s="177"/>
    </row>
    <row r="30" spans="2:45" ht="3.75" customHeight="1" thickBot="1" x14ac:dyDescent="0.4">
      <c r="B30" s="106"/>
      <c r="C30" s="2"/>
      <c r="D30" s="90">
        <f>IF(D28&lt;&gt;"",1,0)</f>
        <v>0</v>
      </c>
      <c r="E30" s="90">
        <f t="shared" ref="E30:H30" si="12">IF(E28&lt;&gt;"",1,0)</f>
        <v>0</v>
      </c>
      <c r="F30" s="90">
        <f t="shared" si="12"/>
        <v>0</v>
      </c>
      <c r="G30" s="90">
        <f t="shared" si="12"/>
        <v>0</v>
      </c>
      <c r="H30" s="90">
        <f t="shared" si="12"/>
        <v>0</v>
      </c>
      <c r="I30" s="23">
        <f t="shared" si="10"/>
        <v>0</v>
      </c>
      <c r="K30" s="87"/>
      <c r="L30" s="90"/>
      <c r="U30" s="177"/>
    </row>
    <row r="31" spans="2:45" s="92" customFormat="1" ht="6" customHeight="1" thickBot="1" x14ac:dyDescent="0.4">
      <c r="B31" s="93"/>
      <c r="C31" s="94"/>
      <c r="D31" s="95"/>
      <c r="E31" s="95"/>
      <c r="F31" s="95"/>
      <c r="G31" s="95"/>
      <c r="H31" s="95"/>
      <c r="I31" s="95"/>
      <c r="J31" s="95"/>
      <c r="K31" s="96"/>
      <c r="L31" s="95"/>
      <c r="M31" s="97"/>
      <c r="N31" s="79"/>
      <c r="O31" s="175"/>
      <c r="P31" s="175"/>
      <c r="Q31" s="175"/>
      <c r="R31" s="176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</row>
    <row r="32" spans="2:45" s="92" customFormat="1" ht="15.75" customHeight="1" thickBot="1" x14ac:dyDescent="0.4">
      <c r="E32" s="98"/>
      <c r="F32" s="98"/>
      <c r="G32" s="98"/>
      <c r="H32" s="98"/>
      <c r="I32" s="98"/>
      <c r="J32" s="98"/>
      <c r="K32" s="99"/>
      <c r="L32" s="98"/>
      <c r="N32" s="79"/>
      <c r="O32" s="175"/>
      <c r="P32" s="175"/>
      <c r="Q32" s="175"/>
      <c r="R32" s="176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</row>
    <row r="33" spans="1:45" s="92" customFormat="1" ht="15.75" customHeight="1" thickBot="1" x14ac:dyDescent="0.4">
      <c r="C33" s="101" t="s">
        <v>212</v>
      </c>
      <c r="D33" s="275"/>
      <c r="E33" s="98"/>
      <c r="F33" s="98"/>
      <c r="G33" s="98"/>
      <c r="H33" s="98"/>
      <c r="I33" s="98"/>
      <c r="J33" s="98"/>
      <c r="K33" s="99"/>
      <c r="L33" s="98"/>
      <c r="N33" s="79"/>
      <c r="O33" s="175"/>
      <c r="P33" s="175"/>
      <c r="Q33" s="175"/>
      <c r="R33" s="176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</row>
    <row r="34" spans="1:45" ht="16.5" thickBot="1" x14ac:dyDescent="0.3">
      <c r="B34" s="85" t="s">
        <v>116</v>
      </c>
      <c r="C34" s="241" t="s">
        <v>235</v>
      </c>
      <c r="D34" s="89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6.5" thickBot="1" x14ac:dyDescent="0.3">
      <c r="B35" s="88"/>
      <c r="C35" s="276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8"/>
      <c r="C36" s="241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7"/>
      <c r="L36" s="90" t="e">
        <f>J38*Points!F14</f>
        <v>#DIV/0!</v>
      </c>
      <c r="M36" s="263" t="s">
        <v>223</v>
      </c>
      <c r="N36" s="2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269" t="e">
        <f>((M37*100)/Points!G14)</f>
        <v>#DIV/0!</v>
      </c>
      <c r="B37" s="248" t="s">
        <v>130</v>
      </c>
      <c r="C37" s="242"/>
      <c r="D37" s="89"/>
      <c r="E37" s="89"/>
      <c r="F37" s="89"/>
      <c r="G37" s="89"/>
      <c r="H37" s="89"/>
      <c r="K37" s="87"/>
      <c r="L37" s="90"/>
      <c r="M37" s="72" t="e">
        <f>IF(D34="non",0,L36)</f>
        <v>#DIV/0!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8"/>
      <c r="C38" s="25"/>
      <c r="D38" s="90">
        <f>IF(OR(D37=$AG$3)+(D37=$AG$5),1,0)</f>
        <v>0</v>
      </c>
      <c r="E38" s="90">
        <f t="shared" ref="E38:H38" si="13">IF(OR(E37=$AG$3)+(E37=$AG$5),1,0)</f>
        <v>0</v>
      </c>
      <c r="F38" s="90">
        <f t="shared" si="13"/>
        <v>0</v>
      </c>
      <c r="G38" s="90">
        <f t="shared" si="13"/>
        <v>0</v>
      </c>
      <c r="H38" s="90">
        <f t="shared" si="13"/>
        <v>0</v>
      </c>
      <c r="I38" s="23">
        <f>SUM(D38:H38)</f>
        <v>0</v>
      </c>
      <c r="J38" s="23" t="e">
        <f>(I38+I42)/(I39+I43)</f>
        <v>#DIV/0!</v>
      </c>
      <c r="K38" s="87"/>
      <c r="L38" s="90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8"/>
      <c r="C39" s="25"/>
      <c r="D39" s="90">
        <f>IF(D37&lt;&gt;"",1,0)</f>
        <v>0</v>
      </c>
      <c r="E39" s="90">
        <f t="shared" ref="E39:H39" si="14">IF(E37&lt;&gt;"",1,0)</f>
        <v>0</v>
      </c>
      <c r="F39" s="90">
        <f t="shared" si="14"/>
        <v>0</v>
      </c>
      <c r="G39" s="90">
        <f t="shared" si="14"/>
        <v>0</v>
      </c>
      <c r="H39" s="90">
        <f t="shared" si="14"/>
        <v>0</v>
      </c>
      <c r="I39" s="23">
        <f t="shared" ref="I39" si="15">SUM(D39:H39)</f>
        <v>0</v>
      </c>
      <c r="K39" s="87"/>
      <c r="L39" s="90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7" t="e">
        <f>AVERAGE(A37,A45)</f>
        <v>#DIV/0!</v>
      </c>
      <c r="B40" s="88"/>
      <c r="C40" s="242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7"/>
      <c r="L40" s="90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6" t="e">
        <f>IF(A50=0,A37,A40)</f>
        <v>#DIV/0!</v>
      </c>
      <c r="B41" s="201" t="s">
        <v>130</v>
      </c>
      <c r="C41" s="243"/>
      <c r="D41" s="89"/>
      <c r="E41" s="89"/>
      <c r="F41" s="89"/>
      <c r="G41" s="89"/>
      <c r="H41" s="89"/>
      <c r="K41" s="87"/>
      <c r="L41" s="90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25">
      <c r="B42" s="88"/>
      <c r="C42" s="25"/>
      <c r="D42" s="90">
        <f>IF(OR(D41=$AG$3)+(D41=$AG$5),1,0)</f>
        <v>0</v>
      </c>
      <c r="E42" s="90">
        <f t="shared" ref="E42:H42" si="16">IF(OR(E41=$AG$3)+(E41=$AG$5),1,0)</f>
        <v>0</v>
      </c>
      <c r="F42" s="90">
        <f t="shared" si="16"/>
        <v>0</v>
      </c>
      <c r="G42" s="90">
        <f t="shared" si="16"/>
        <v>0</v>
      </c>
      <c r="H42" s="90">
        <f t="shared" si="16"/>
        <v>0</v>
      </c>
      <c r="I42" s="23">
        <f t="shared" ref="I42:I43" si="17">SUM(D42:H42)</f>
        <v>0</v>
      </c>
      <c r="K42" s="87"/>
      <c r="L42" s="90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25">
      <c r="B43" s="88"/>
      <c r="C43" s="25"/>
      <c r="D43" s="90">
        <f>IF(D41&lt;&gt;"",1,0)</f>
        <v>0</v>
      </c>
      <c r="E43" s="90">
        <f t="shared" ref="E43:H43" si="18">IF(E41&lt;&gt;"",1,0)</f>
        <v>0</v>
      </c>
      <c r="F43" s="90">
        <f t="shared" si="18"/>
        <v>0</v>
      </c>
      <c r="G43" s="90">
        <f t="shared" si="18"/>
        <v>0</v>
      </c>
      <c r="H43" s="90">
        <f t="shared" si="18"/>
        <v>0</v>
      </c>
      <c r="I43" s="23">
        <f t="shared" si="17"/>
        <v>0</v>
      </c>
      <c r="K43" s="87"/>
      <c r="L43" s="90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ht="15.75" thickBot="1" x14ac:dyDescent="0.3">
      <c r="B44" s="88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9" t="e">
        <f>((M46*100)/Points!G16)</f>
        <v>#DIV/0!</v>
      </c>
      <c r="B45" s="248" t="s">
        <v>130</v>
      </c>
      <c r="C45" s="244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7"/>
      <c r="L45" s="90" t="e">
        <f>J47*Points!F16</f>
        <v>#DIV/0!</v>
      </c>
      <c r="M45" s="72" t="s">
        <v>224</v>
      </c>
      <c r="N45" s="2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ht="15.75" thickBot="1" x14ac:dyDescent="0.3">
      <c r="B46" s="88"/>
      <c r="C46" s="245"/>
      <c r="D46" s="89"/>
      <c r="E46" s="89"/>
      <c r="F46" s="89"/>
      <c r="G46" s="89"/>
      <c r="H46" s="89"/>
      <c r="K46" s="87"/>
      <c r="L46" s="90"/>
      <c r="M46" s="72" t="e">
        <f>IF(D34="non",0,L45)</f>
        <v>#DIV/0!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25">
      <c r="B47" s="88"/>
      <c r="C47" s="25"/>
      <c r="D47" s="90">
        <f>IF(OR(D46=$AG$3)+(D46=$AG$5),1,0)</f>
        <v>0</v>
      </c>
      <c r="E47" s="90">
        <f t="shared" ref="E47:H47" si="19">IF(OR(E46=$AG$3)+(E46=$AG$5),1,0)</f>
        <v>0</v>
      </c>
      <c r="F47" s="90">
        <f t="shared" si="19"/>
        <v>0</v>
      </c>
      <c r="G47" s="90">
        <f t="shared" si="19"/>
        <v>0</v>
      </c>
      <c r="H47" s="90">
        <f t="shared" si="19"/>
        <v>0</v>
      </c>
      <c r="I47" s="23">
        <f>SUM(D47:H47)</f>
        <v>0</v>
      </c>
      <c r="J47" s="23" t="e">
        <f>(I47+I51)/(I48+I52)</f>
        <v>#DIV/0!</v>
      </c>
      <c r="K47" s="87"/>
      <c r="L47" s="90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25">
      <c r="B48" s="88"/>
      <c r="C48" s="25"/>
      <c r="D48" s="90">
        <f>IF(D46&lt;&gt;"",1,0)</f>
        <v>0</v>
      </c>
      <c r="E48" s="90">
        <f t="shared" ref="E48:H48" si="20">IF(E46&lt;&gt;"",1,0)</f>
        <v>0</v>
      </c>
      <c r="F48" s="90">
        <f t="shared" si="20"/>
        <v>0</v>
      </c>
      <c r="G48" s="90">
        <f t="shared" si="20"/>
        <v>0</v>
      </c>
      <c r="H48" s="90">
        <f t="shared" si="20"/>
        <v>0</v>
      </c>
      <c r="I48" s="23">
        <f t="shared" ref="I48" si="21">SUM(D48:H48)</f>
        <v>0</v>
      </c>
      <c r="K48" s="87"/>
      <c r="L48" s="90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ht="15.75" thickBot="1" x14ac:dyDescent="0.3">
      <c r="B49" s="88"/>
      <c r="C49" s="245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7"/>
      <c r="L49" s="90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8"/>
      <c r="C50" s="245"/>
      <c r="D50" s="89"/>
      <c r="E50" s="89"/>
      <c r="F50" s="89"/>
      <c r="G50" s="89"/>
      <c r="H50" s="89"/>
      <c r="K50" s="87"/>
      <c r="L50" s="90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203"/>
      <c r="C51" s="25"/>
      <c r="D51" s="90">
        <f>IF(OR(D50=$AG$3)+(D50=$AG$5),1,0)</f>
        <v>0</v>
      </c>
      <c r="E51" s="90">
        <f t="shared" ref="E51:H51" si="22">IF(OR(E50=$AG$3)+(E50=$AG$5),1,0)</f>
        <v>0</v>
      </c>
      <c r="F51" s="90">
        <f t="shared" si="22"/>
        <v>0</v>
      </c>
      <c r="G51" s="90">
        <f t="shared" si="22"/>
        <v>0</v>
      </c>
      <c r="H51" s="90">
        <f t="shared" si="22"/>
        <v>0</v>
      </c>
      <c r="I51" s="23">
        <f t="shared" ref="I51:I52" si="23">SUM(D51:H51)</f>
        <v>0</v>
      </c>
      <c r="K51" s="87"/>
      <c r="L51" s="90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8"/>
      <c r="C52" s="100"/>
      <c r="D52" s="90">
        <f>IF(D50&lt;&gt;"",1,0)</f>
        <v>0</v>
      </c>
      <c r="E52" s="90">
        <f t="shared" ref="E52:H52" si="24">IF(E50&lt;&gt;"",1,0)</f>
        <v>0</v>
      </c>
      <c r="F52" s="90">
        <f t="shared" si="24"/>
        <v>0</v>
      </c>
      <c r="G52" s="90">
        <f t="shared" si="24"/>
        <v>0</v>
      </c>
      <c r="H52" s="90">
        <f t="shared" si="24"/>
        <v>0</v>
      </c>
      <c r="I52" s="23">
        <f t="shared" si="23"/>
        <v>0</v>
      </c>
      <c r="K52" s="87"/>
      <c r="L52" s="90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3"/>
      <c r="C53" s="94"/>
      <c r="D53" s="95"/>
      <c r="E53" s="95"/>
      <c r="F53" s="95"/>
      <c r="G53" s="95"/>
      <c r="H53" s="95"/>
      <c r="I53" s="95"/>
      <c r="J53" s="95"/>
      <c r="K53" s="96"/>
      <c r="L53" s="95"/>
      <c r="M53" s="9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101" t="s">
        <v>213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9"/>
      <c r="C56" s="250" t="s">
        <v>238</v>
      </c>
      <c r="D56" s="8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6"/>
      <c r="C57" s="25"/>
      <c r="D57" s="91">
        <f>IF(D56="oui",1,0)</f>
        <v>0</v>
      </c>
      <c r="E57" s="208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5" t="s">
        <v>130</v>
      </c>
      <c r="C58" s="251"/>
      <c r="D58" s="117" t="s">
        <v>214</v>
      </c>
      <c r="E58" s="117" t="s">
        <v>215</v>
      </c>
      <c r="F58" s="117" t="s">
        <v>216</v>
      </c>
      <c r="I58" s="67"/>
      <c r="L58" s="90">
        <f>IF(I61=0,0,J60*Points!F18)</f>
        <v>0</v>
      </c>
      <c r="M58" s="263" t="s">
        <v>226</v>
      </c>
      <c r="N58" s="2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6" t="s">
        <v>130</v>
      </c>
      <c r="C59" s="251" t="s">
        <v>239</v>
      </c>
      <c r="D59" s="89"/>
      <c r="E59" s="89"/>
      <c r="F59" s="89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6"/>
      <c r="C60" s="25"/>
      <c r="D60" s="90">
        <f>IF(D59=$AG$3,1,0)</f>
        <v>0</v>
      </c>
      <c r="E60" s="90">
        <f t="shared" ref="E60:F60" si="26">IF(E59=$AG$3,1,0)</f>
        <v>0</v>
      </c>
      <c r="F60" s="90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6"/>
      <c r="C61" s="25"/>
      <c r="D61" s="90">
        <f>IF(D59&lt;&gt;"",1,0)</f>
        <v>0</v>
      </c>
      <c r="E61" s="90">
        <f t="shared" ref="E61:F61" si="27">IF(E59&lt;&gt;"",1,0)</f>
        <v>0</v>
      </c>
      <c r="F61" s="90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6"/>
      <c r="C62" s="251" t="s">
        <v>217</v>
      </c>
      <c r="D62" s="117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90">
        <f>IF((I64+I68)=0,0,J64*Points!F18)</f>
        <v>0</v>
      </c>
      <c r="M62" s="263" t="s">
        <v>225</v>
      </c>
      <c r="N62" s="2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6"/>
      <c r="C63" s="252" t="s">
        <v>240</v>
      </c>
      <c r="D63" s="89"/>
      <c r="E63" s="89"/>
      <c r="F63" s="89"/>
      <c r="G63" s="89"/>
      <c r="H63" s="89"/>
      <c r="L63" s="90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52"/>
      <c r="D64" s="90">
        <f>IF(D63=$AG$3,1,0)</f>
        <v>0</v>
      </c>
      <c r="E64" s="90">
        <f t="shared" ref="E64:H64" si="29">IF(E63=$AG$3,1,0)</f>
        <v>0</v>
      </c>
      <c r="F64" s="90">
        <f>IF(F63=$AG$3,1,0)</f>
        <v>0</v>
      </c>
      <c r="G64" s="90">
        <f t="shared" si="29"/>
        <v>0</v>
      </c>
      <c r="H64" s="90">
        <f t="shared" si="29"/>
        <v>0</v>
      </c>
      <c r="I64" s="23">
        <f>SUM(D64:H64)</f>
        <v>0</v>
      </c>
      <c r="J64" s="23" t="e">
        <f>(I64+I68)/(I65+I69)</f>
        <v>#DIV/0!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52"/>
      <c r="D65" s="90">
        <f>IF(D63&lt;&gt;"",1,0)</f>
        <v>0</v>
      </c>
      <c r="E65" s="90">
        <f t="shared" ref="E65:H65" si="30">IF(E63&lt;&gt;"",1,0)</f>
        <v>0</v>
      </c>
      <c r="F65" s="90">
        <f t="shared" si="30"/>
        <v>0</v>
      </c>
      <c r="G65" s="90">
        <f t="shared" si="30"/>
        <v>0</v>
      </c>
      <c r="H65" s="90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52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70"/>
      <c r="D67" s="89"/>
      <c r="E67" s="89"/>
      <c r="F67" s="89"/>
      <c r="G67" s="89"/>
      <c r="H67" s="8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90">
        <f>IF(D67=$AG$3,1,0)</f>
        <v>0</v>
      </c>
      <c r="E68" s="90">
        <f t="shared" ref="E68:H68" si="32">IF(E67=$AG$3,1,0)</f>
        <v>0</v>
      </c>
      <c r="F68" s="90">
        <f t="shared" si="32"/>
        <v>0</v>
      </c>
      <c r="G68" s="90">
        <f t="shared" si="32"/>
        <v>0</v>
      </c>
      <c r="H68" s="90">
        <f t="shared" si="32"/>
        <v>0</v>
      </c>
      <c r="I68" s="23">
        <f>SUM(D68:H68)</f>
        <v>0</v>
      </c>
      <c r="J68" s="23" t="e">
        <f>(I68+I74)/(I69+#REF!)</f>
        <v>#REF!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90">
        <f>IF(D67&lt;&gt;"",1,0)</f>
        <v>0</v>
      </c>
      <c r="E69" s="90">
        <f t="shared" ref="E69:H69" si="33">IF(E67&lt;&gt;"",1,0)</f>
        <v>0</v>
      </c>
      <c r="F69" s="90">
        <f t="shared" si="33"/>
        <v>0</v>
      </c>
      <c r="G69" s="90">
        <f t="shared" si="33"/>
        <v>0</v>
      </c>
      <c r="H69" s="90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B70" s="5"/>
      <c r="C70" s="251" t="s">
        <v>241</v>
      </c>
      <c r="D70" s="89"/>
      <c r="L70" s="90">
        <f>IF(D70="oui",Points!F20,0)</f>
        <v>0</v>
      </c>
      <c r="M70" s="284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3"/>
      <c r="C72" s="94"/>
      <c r="D72" s="94"/>
      <c r="E72" s="95"/>
      <c r="F72" s="95"/>
      <c r="G72" s="95"/>
      <c r="H72" s="95"/>
      <c r="I72" s="95"/>
      <c r="J72" s="95"/>
      <c r="K72" s="96"/>
      <c r="L72" s="95"/>
      <c r="M72" s="9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3"/>
      <c r="P75" s="143"/>
      <c r="Q75" s="143"/>
      <c r="R75" s="143"/>
      <c r="S75" s="143"/>
      <c r="T75" s="143"/>
      <c r="U75" s="143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3"/>
      <c r="P76" s="143"/>
      <c r="Q76" s="143"/>
      <c r="R76" s="143"/>
      <c r="S76" s="143"/>
      <c r="T76" s="143"/>
      <c r="U76" s="143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8" t="s">
        <v>119</v>
      </c>
      <c r="C77" s="101" t="s">
        <v>122</v>
      </c>
      <c r="L77" s="90" t="e">
        <f>IF(L78&gt;0,L78,0)</f>
        <v>#DIV/0!</v>
      </c>
      <c r="M77" s="263" t="s">
        <v>227</v>
      </c>
      <c r="N77" s="267"/>
      <c r="O77" s="143"/>
      <c r="P77" s="143"/>
      <c r="Q77" s="143"/>
      <c r="R77" s="143"/>
      <c r="S77" s="143"/>
      <c r="T77" s="143"/>
      <c r="U77" s="143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5" t="e">
        <f>((M78*100)/Points!G33)</f>
        <v>#DIV/0!</v>
      </c>
      <c r="B78" s="144" t="s">
        <v>130</v>
      </c>
      <c r="C78" s="134" t="s">
        <v>254</v>
      </c>
      <c r="L78" s="120" t="e">
        <f>IF(D93=$AG$3,(L80-K94),L80)</f>
        <v>#DIV/0!</v>
      </c>
      <c r="M78" s="72" t="e">
        <f>L77+L96</f>
        <v>#DIV/0!</v>
      </c>
      <c r="N78" s="67"/>
      <c r="O78" s="143"/>
      <c r="P78" s="143"/>
      <c r="Q78" s="143"/>
      <c r="R78" s="143"/>
      <c r="S78" s="143"/>
      <c r="T78" s="143"/>
      <c r="U78" s="143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6"/>
      <c r="C79" s="100"/>
      <c r="D79" s="118"/>
      <c r="E79" s="118"/>
      <c r="F79" s="118"/>
      <c r="G79" s="118"/>
      <c r="H79" s="118"/>
      <c r="I79" s="118"/>
      <c r="J79" s="118"/>
      <c r="K79" s="121"/>
      <c r="L79" s="90"/>
      <c r="M79" s="66"/>
      <c r="N79" s="67"/>
      <c r="O79" s="143"/>
      <c r="P79" s="143"/>
      <c r="Q79" s="143"/>
      <c r="R79" s="143"/>
      <c r="S79" s="143"/>
      <c r="T79" s="143"/>
      <c r="U79" s="143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6"/>
      <c r="C80" s="126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7"/>
      <c r="L80" s="120" t="e">
        <f>J82*Points!F32</f>
        <v>#DIV/0!</v>
      </c>
      <c r="M80" s="66"/>
      <c r="N80" s="102"/>
      <c r="P80" s="175">
        <f>IF((K80&gt;=50)*(K80&lt;60),1,0)</f>
        <v>0</v>
      </c>
      <c r="Q80" s="175">
        <f>IF((K80&gt;=60)*(K80&lt;70),2,0)</f>
        <v>0</v>
      </c>
      <c r="R80" s="176">
        <f>IF((K80&gt;=70)*(K80&lt;80),3,0)</f>
        <v>0</v>
      </c>
      <c r="S80" s="175">
        <f>IF((K80&gt;=80)*(K80&lt;90),4,0)</f>
        <v>0</v>
      </c>
      <c r="T80" s="175">
        <f>IF((D80&lt;&gt;"")*(K80&gt;90),5,0)</f>
        <v>0</v>
      </c>
      <c r="U80" s="177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6"/>
      <c r="C81" s="126"/>
      <c r="D81" s="89"/>
      <c r="E81" s="89"/>
      <c r="F81" s="89"/>
      <c r="G81" s="89"/>
      <c r="H81" s="89"/>
      <c r="K81" s="87"/>
      <c r="L81" s="90"/>
      <c r="M81" s="66"/>
      <c r="N81" s="102"/>
      <c r="U81" s="17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6"/>
      <c r="C82" s="100"/>
      <c r="D82" s="90">
        <f>IF(D81=$AG$3,1,0)</f>
        <v>0</v>
      </c>
      <c r="E82" s="90">
        <f t="shared" ref="E82:H82" si="35">IF(E81=$AG$3,1,0)</f>
        <v>0</v>
      </c>
      <c r="F82" s="90">
        <f t="shared" si="35"/>
        <v>0</v>
      </c>
      <c r="G82" s="90">
        <f t="shared" si="35"/>
        <v>0</v>
      </c>
      <c r="H82" s="90">
        <f t="shared" si="35"/>
        <v>0</v>
      </c>
      <c r="I82" s="23">
        <f>SUM(D82:H82)</f>
        <v>0</v>
      </c>
      <c r="J82" s="23" t="e">
        <f>(I82+I86+I90)/(I83+I87+I91)</f>
        <v>#DIV/0!</v>
      </c>
      <c r="K82" s="105"/>
      <c r="L82" s="90"/>
      <c r="M82" s="66"/>
      <c r="N82" s="102"/>
      <c r="U82" s="17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6"/>
      <c r="C83" s="100"/>
      <c r="D83" s="90">
        <f>IF(D81&lt;&gt;"",1,0)</f>
        <v>0</v>
      </c>
      <c r="E83" s="90">
        <f t="shared" ref="E83:H83" si="36">IF(E81&lt;&gt;"",1,0)</f>
        <v>0</v>
      </c>
      <c r="F83" s="90">
        <f t="shared" si="36"/>
        <v>0</v>
      </c>
      <c r="G83" s="90">
        <f t="shared" si="36"/>
        <v>0</v>
      </c>
      <c r="H83" s="90">
        <f t="shared" si="36"/>
        <v>0</v>
      </c>
      <c r="I83" s="23">
        <f>SUM(D83:H83)</f>
        <v>0</v>
      </c>
      <c r="K83" s="87"/>
      <c r="L83" s="90"/>
      <c r="M83" s="66"/>
      <c r="N83" s="102"/>
      <c r="U83" s="17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6"/>
      <c r="C84" s="126"/>
      <c r="D84" s="268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7"/>
      <c r="L84" s="90"/>
      <c r="M84" s="66"/>
      <c r="N84" s="102"/>
      <c r="U84" s="17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6"/>
      <c r="C85" s="126"/>
      <c r="D85" s="89"/>
      <c r="E85" s="89"/>
      <c r="F85" s="89"/>
      <c r="G85" s="89"/>
      <c r="H85" s="89"/>
      <c r="K85" s="87"/>
      <c r="L85" s="90"/>
      <c r="M85" s="66"/>
      <c r="N85" s="102"/>
      <c r="U85" s="17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6"/>
      <c r="C86" s="100"/>
      <c r="D86" s="90">
        <f>IF(D85=$AG$3,1,0)</f>
        <v>0</v>
      </c>
      <c r="E86" s="90">
        <f t="shared" ref="E86:H86" si="37">IF(E85=$AG$3,1,0)</f>
        <v>0</v>
      </c>
      <c r="F86" s="90">
        <f t="shared" si="37"/>
        <v>0</v>
      </c>
      <c r="G86" s="90">
        <f t="shared" si="37"/>
        <v>0</v>
      </c>
      <c r="H86" s="90">
        <f t="shared" si="37"/>
        <v>0</v>
      </c>
      <c r="I86" s="23">
        <f t="shared" ref="I86:I87" si="38">SUM(D86:H86)</f>
        <v>0</v>
      </c>
      <c r="K86" s="87"/>
      <c r="L86" s="90"/>
      <c r="M86" s="66"/>
      <c r="N86" s="102"/>
      <c r="U86" s="17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6"/>
      <c r="C87" s="100"/>
      <c r="D87" s="90">
        <f>IF(D85&lt;&gt;"",1,0)</f>
        <v>0</v>
      </c>
      <c r="E87" s="90">
        <f t="shared" ref="E87:H87" si="39">IF(E85&lt;&gt;"",1,0)</f>
        <v>0</v>
      </c>
      <c r="F87" s="90">
        <f t="shared" si="39"/>
        <v>0</v>
      </c>
      <c r="G87" s="90">
        <f t="shared" si="39"/>
        <v>0</v>
      </c>
      <c r="H87" s="90">
        <f t="shared" si="39"/>
        <v>0</v>
      </c>
      <c r="I87" s="23">
        <f t="shared" si="38"/>
        <v>0</v>
      </c>
      <c r="K87" s="87"/>
      <c r="L87" s="90"/>
      <c r="M87" s="66"/>
      <c r="N87" s="102"/>
      <c r="U87" s="17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6"/>
      <c r="C88" s="126"/>
      <c r="D88" s="268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7"/>
      <c r="L88" s="90"/>
      <c r="M88" s="66"/>
      <c r="N88" s="102"/>
      <c r="U88" s="17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6"/>
      <c r="C89" s="126"/>
      <c r="D89" s="89"/>
      <c r="E89" s="89"/>
      <c r="F89" s="89"/>
      <c r="G89" s="89"/>
      <c r="H89" s="89"/>
      <c r="K89" s="87"/>
      <c r="L89" s="90"/>
      <c r="M89" s="66"/>
      <c r="N89" s="102"/>
      <c r="U89" s="17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6"/>
      <c r="C90" s="100"/>
      <c r="D90" s="90">
        <f>IF(D89=$AG$3,1,0)</f>
        <v>0</v>
      </c>
      <c r="E90" s="90">
        <f t="shared" ref="E90:H90" si="40">IF(E89=$AG$3,1,0)</f>
        <v>0</v>
      </c>
      <c r="F90" s="90">
        <f t="shared" si="40"/>
        <v>0</v>
      </c>
      <c r="G90" s="90">
        <f t="shared" si="40"/>
        <v>0</v>
      </c>
      <c r="H90" s="90">
        <f t="shared" si="40"/>
        <v>0</v>
      </c>
      <c r="I90" s="23">
        <f t="shared" ref="I90:I91" si="41">SUM(D90:H90)</f>
        <v>0</v>
      </c>
      <c r="K90" s="87"/>
      <c r="L90" s="90"/>
      <c r="M90" s="66"/>
      <c r="N90" s="102"/>
      <c r="U90" s="17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6"/>
      <c r="C91" s="123"/>
      <c r="D91" s="90">
        <f>IF(D89&lt;&gt;"",1,0)</f>
        <v>0</v>
      </c>
      <c r="E91" s="90">
        <f t="shared" ref="E91:H91" si="42">IF(E89&lt;&gt;"",1,0)</f>
        <v>0</v>
      </c>
      <c r="F91" s="90">
        <f t="shared" si="42"/>
        <v>0</v>
      </c>
      <c r="G91" s="90">
        <f t="shared" si="42"/>
        <v>0</v>
      </c>
      <c r="H91" s="90">
        <f t="shared" si="42"/>
        <v>0</v>
      </c>
      <c r="I91" s="23">
        <f t="shared" si="41"/>
        <v>0</v>
      </c>
      <c r="K91" s="87"/>
      <c r="L91" s="90"/>
      <c r="M91" s="66"/>
      <c r="N91" s="102"/>
      <c r="U91" s="17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6"/>
      <c r="C92" s="23"/>
      <c r="K92" s="91"/>
      <c r="L92" s="90"/>
      <c r="M92" s="66"/>
      <c r="N92" s="102"/>
      <c r="U92" s="17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6"/>
      <c r="C93" s="132" t="s">
        <v>245</v>
      </c>
      <c r="D93" s="81"/>
      <c r="E93" s="82"/>
      <c r="F93" s="82"/>
      <c r="G93" s="82"/>
      <c r="H93" s="82"/>
      <c r="I93" s="82"/>
      <c r="J93" s="82"/>
      <c r="K93" s="121"/>
      <c r="L93" s="90"/>
      <c r="M93" s="66"/>
      <c r="N93" s="102"/>
      <c r="U93" s="17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6"/>
      <c r="C94" s="132" t="s">
        <v>155</v>
      </c>
      <c r="D94" s="81"/>
      <c r="E94" s="118"/>
      <c r="F94" s="118"/>
      <c r="G94" s="118"/>
      <c r="H94" s="118"/>
      <c r="I94" s="118"/>
      <c r="J94" s="118"/>
      <c r="K94" s="121">
        <f>IF(D94&lt;=20,(D94/2),Points!F32)</f>
        <v>0</v>
      </c>
      <c r="L94" s="90"/>
      <c r="M94" s="66"/>
      <c r="N94" s="102"/>
      <c r="U94" s="17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6"/>
      <c r="C95" s="23"/>
      <c r="K95" s="91"/>
      <c r="L95" s="90"/>
      <c r="M95" s="66"/>
      <c r="N95" s="102"/>
      <c r="U95" s="17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6"/>
      <c r="C96" s="135" t="s">
        <v>255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7"/>
      <c r="L96" s="90" t="e">
        <f>J98*Points!F33</f>
        <v>#DIV/0!</v>
      </c>
      <c r="M96" s="66"/>
      <c r="N96" s="102"/>
      <c r="U96" s="17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6"/>
      <c r="C97" s="126"/>
      <c r="D97" s="89"/>
      <c r="E97" s="89"/>
      <c r="F97" s="89"/>
      <c r="G97" s="89"/>
      <c r="H97" s="89"/>
      <c r="K97" s="87"/>
      <c r="L97" s="90"/>
      <c r="M97" s="66"/>
      <c r="N97" s="102"/>
      <c r="U97" s="17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6"/>
      <c r="C98" s="100"/>
      <c r="D98" s="90">
        <f>IF(D97=$AG$3,1,0)</f>
        <v>0</v>
      </c>
      <c r="E98" s="90">
        <f t="shared" ref="E98:H98" si="43">IF(E97=$AG$3,1,0)</f>
        <v>0</v>
      </c>
      <c r="F98" s="90">
        <f t="shared" si="43"/>
        <v>0</v>
      </c>
      <c r="G98" s="90">
        <f t="shared" si="43"/>
        <v>0</v>
      </c>
      <c r="H98" s="90">
        <f t="shared" si="43"/>
        <v>0</v>
      </c>
      <c r="I98" s="23">
        <f>SUM(D98:H98)</f>
        <v>0</v>
      </c>
      <c r="J98" s="23" t="e">
        <f>(I98+I102+I106)/(I99+I103+I107)</f>
        <v>#DIV/0!</v>
      </c>
      <c r="K98" s="105"/>
      <c r="L98" s="90"/>
      <c r="M98" s="66"/>
      <c r="N98" s="102"/>
      <c r="U98" s="17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6"/>
      <c r="C99" s="100"/>
      <c r="D99" s="90">
        <f>IF(D97&lt;&gt;"",1,0)</f>
        <v>0</v>
      </c>
      <c r="E99" s="90">
        <f t="shared" ref="E99:H99" si="44">IF(E97&lt;&gt;"",1,0)</f>
        <v>0</v>
      </c>
      <c r="F99" s="90">
        <f t="shared" si="44"/>
        <v>0</v>
      </c>
      <c r="G99" s="90">
        <f t="shared" si="44"/>
        <v>0</v>
      </c>
      <c r="H99" s="90">
        <f t="shared" si="44"/>
        <v>0</v>
      </c>
      <c r="I99" s="23">
        <f>SUM(D99:H99)</f>
        <v>0</v>
      </c>
      <c r="K99" s="87"/>
      <c r="L99" s="90"/>
      <c r="M99" s="66"/>
      <c r="N99" s="102"/>
      <c r="U99" s="17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6"/>
      <c r="C100" s="126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7"/>
      <c r="L100" s="90"/>
      <c r="M100" s="66"/>
      <c r="N100" s="102"/>
      <c r="U100" s="17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6"/>
      <c r="C101" s="126"/>
      <c r="D101" s="89"/>
      <c r="E101" s="89"/>
      <c r="F101" s="89"/>
      <c r="G101" s="89"/>
      <c r="H101" s="89"/>
      <c r="K101" s="87"/>
      <c r="L101" s="90"/>
      <c r="M101" s="66"/>
      <c r="N101" s="102"/>
      <c r="U101" s="17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6"/>
      <c r="C102" s="100"/>
      <c r="D102" s="90">
        <f>IF(D101=$AG$3,1,0)</f>
        <v>0</v>
      </c>
      <c r="E102" s="90">
        <f t="shared" ref="E102:H102" si="45">IF(E101=$AG$3,1,0)</f>
        <v>0</v>
      </c>
      <c r="F102" s="90">
        <f t="shared" si="45"/>
        <v>0</v>
      </c>
      <c r="G102" s="90">
        <f t="shared" si="45"/>
        <v>0</v>
      </c>
      <c r="H102" s="90">
        <f t="shared" si="45"/>
        <v>0</v>
      </c>
      <c r="I102" s="23">
        <f t="shared" ref="I102:I103" si="46">SUM(D102:H102)</f>
        <v>0</v>
      </c>
      <c r="K102" s="87"/>
      <c r="L102" s="90"/>
      <c r="M102" s="66"/>
      <c r="N102" s="102"/>
      <c r="U102" s="17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6"/>
      <c r="C103" s="100"/>
      <c r="D103" s="90">
        <f>IF(D101&lt;&gt;"",1,0)</f>
        <v>0</v>
      </c>
      <c r="E103" s="90">
        <f t="shared" ref="E103:H103" si="47">IF(E101&lt;&gt;"",1,0)</f>
        <v>0</v>
      </c>
      <c r="F103" s="90">
        <f t="shared" si="47"/>
        <v>0</v>
      </c>
      <c r="G103" s="90">
        <f t="shared" si="47"/>
        <v>0</v>
      </c>
      <c r="H103" s="90">
        <f t="shared" si="47"/>
        <v>0</v>
      </c>
      <c r="I103" s="23">
        <f t="shared" si="46"/>
        <v>0</v>
      </c>
      <c r="K103" s="87"/>
      <c r="L103" s="90"/>
      <c r="M103" s="66"/>
      <c r="N103" s="102"/>
      <c r="U103" s="17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6"/>
      <c r="C104" s="126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7"/>
      <c r="L104" s="90"/>
      <c r="M104" s="66"/>
      <c r="N104" s="102"/>
      <c r="U104" s="17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6"/>
      <c r="C105" s="126"/>
      <c r="D105" s="89"/>
      <c r="E105" s="89"/>
      <c r="F105" s="89"/>
      <c r="G105" s="89"/>
      <c r="H105" s="89"/>
      <c r="K105" s="87"/>
      <c r="L105" s="90"/>
      <c r="M105" s="66"/>
      <c r="N105" s="102"/>
      <c r="U105" s="17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6"/>
      <c r="C106" s="100"/>
      <c r="D106" s="90">
        <f>IF(D105=$AG$3,1,0)</f>
        <v>0</v>
      </c>
      <c r="E106" s="90">
        <f t="shared" ref="E106:H106" si="48">IF(E105=$AG$3,1,0)</f>
        <v>0</v>
      </c>
      <c r="F106" s="90">
        <f t="shared" si="48"/>
        <v>0</v>
      </c>
      <c r="G106" s="90">
        <f t="shared" si="48"/>
        <v>0</v>
      </c>
      <c r="H106" s="90">
        <f t="shared" si="48"/>
        <v>0</v>
      </c>
      <c r="I106" s="23">
        <f t="shared" ref="I106:I107" si="49">SUM(D106:H106)</f>
        <v>0</v>
      </c>
      <c r="K106" s="87"/>
      <c r="L106" s="90"/>
      <c r="M106" s="66"/>
      <c r="N106" s="102"/>
      <c r="U106" s="17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6"/>
      <c r="C107" s="100"/>
      <c r="D107" s="90">
        <f>IF(D105&lt;&gt;"",1,0)</f>
        <v>0</v>
      </c>
      <c r="E107" s="90">
        <f t="shared" ref="E107:H107" si="50">IF(E105&lt;&gt;"",1,0)</f>
        <v>0</v>
      </c>
      <c r="F107" s="90">
        <f t="shared" si="50"/>
        <v>0</v>
      </c>
      <c r="G107" s="90">
        <f t="shared" si="50"/>
        <v>0</v>
      </c>
      <c r="H107" s="90">
        <f t="shared" si="50"/>
        <v>0</v>
      </c>
      <c r="I107" s="23">
        <f t="shared" si="49"/>
        <v>0</v>
      </c>
      <c r="K107" s="87"/>
      <c r="L107" s="90"/>
      <c r="M107" s="66"/>
      <c r="N107" s="102"/>
      <c r="U107" s="17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6"/>
      <c r="C108" s="129"/>
      <c r="K108" s="91"/>
      <c r="L108" s="90"/>
      <c r="M108" s="66"/>
      <c r="N108" s="102"/>
      <c r="U108" s="17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3"/>
      <c r="C109" s="125"/>
      <c r="D109" s="95"/>
      <c r="E109" s="95"/>
      <c r="F109" s="95"/>
      <c r="G109" s="95"/>
      <c r="H109" s="95"/>
      <c r="I109" s="95"/>
      <c r="J109" s="95"/>
      <c r="K109" s="96"/>
      <c r="L109" s="95"/>
      <c r="M109" s="9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5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101" t="s">
        <v>218</v>
      </c>
      <c r="E113" s="180"/>
      <c r="K113" s="23"/>
      <c r="M113" s="23"/>
    </row>
    <row r="114" spans="1:45" ht="16.5" thickBot="1" x14ac:dyDescent="0.3">
      <c r="A114" s="197"/>
      <c r="B114" s="201"/>
      <c r="C114" s="130" t="s">
        <v>246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7"/>
      <c r="L114" s="90" t="e">
        <f>J116*Points!F37</f>
        <v>#DIV/0!</v>
      </c>
      <c r="M114" s="263" t="s">
        <v>228</v>
      </c>
      <c r="N114" s="264"/>
    </row>
    <row r="115" spans="1:45" ht="15.75" thickBot="1" x14ac:dyDescent="0.3">
      <c r="A115" s="197" t="e">
        <f>((M115*100)/Points!G38)</f>
        <v>#DIV/0!</v>
      </c>
      <c r="B115" s="202" t="s">
        <v>130</v>
      </c>
      <c r="C115" s="124"/>
      <c r="D115" s="89"/>
      <c r="E115" s="89"/>
      <c r="F115" s="89"/>
      <c r="G115" s="89"/>
      <c r="H115" s="89"/>
      <c r="L115" s="90"/>
      <c r="M115" s="72" t="e">
        <f>L114+L123</f>
        <v>#DIV/0!</v>
      </c>
    </row>
    <row r="116" spans="1:45" ht="3" customHeight="1" x14ac:dyDescent="0.25">
      <c r="B116" s="88"/>
      <c r="C116" s="100"/>
      <c r="D116" s="90">
        <f>IF(D115=$AG$3,1,0)</f>
        <v>0</v>
      </c>
      <c r="E116" s="90">
        <f t="shared" ref="E116:H116" si="51">IF(E115=$AG$3,1,0)</f>
        <v>0</v>
      </c>
      <c r="F116" s="90">
        <f t="shared" si="51"/>
        <v>0</v>
      </c>
      <c r="G116" s="90">
        <f t="shared" si="51"/>
        <v>0</v>
      </c>
      <c r="H116" s="90">
        <f t="shared" si="51"/>
        <v>0</v>
      </c>
      <c r="I116" s="23">
        <f>SUM(D116:H116)</f>
        <v>0</v>
      </c>
      <c r="J116" s="23" t="e">
        <f>(I116+I120)/(I117+I121)</f>
        <v>#DIV/0!</v>
      </c>
      <c r="L116" s="90"/>
    </row>
    <row r="117" spans="1:45" ht="4.5" customHeight="1" x14ac:dyDescent="0.25">
      <c r="B117" s="88"/>
      <c r="C117" s="100"/>
      <c r="D117" s="90">
        <f>IF(D115&lt;&gt;"",1,0)</f>
        <v>0</v>
      </c>
      <c r="E117" s="90">
        <f t="shared" ref="E117:H117" si="52">IF(E115&lt;&gt;"",1,0)</f>
        <v>0</v>
      </c>
      <c r="F117" s="90">
        <f t="shared" si="52"/>
        <v>0</v>
      </c>
      <c r="G117" s="90">
        <f t="shared" si="52"/>
        <v>0</v>
      </c>
      <c r="H117" s="90">
        <f t="shared" si="52"/>
        <v>0</v>
      </c>
      <c r="I117" s="23">
        <f t="shared" ref="I117" si="53">SUM(D117:H117)</f>
        <v>0</v>
      </c>
      <c r="L117" s="90"/>
    </row>
    <row r="118" spans="1:45" ht="15.75" thickBot="1" x14ac:dyDescent="0.3">
      <c r="B118" s="88"/>
      <c r="C118" s="124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90"/>
    </row>
    <row r="119" spans="1:45" ht="15.75" thickBot="1" x14ac:dyDescent="0.3">
      <c r="B119" s="88"/>
      <c r="C119" s="124"/>
      <c r="D119" s="89"/>
      <c r="E119" s="89"/>
      <c r="F119" s="89"/>
      <c r="G119" s="89"/>
      <c r="H119" s="89"/>
      <c r="L119" s="90"/>
    </row>
    <row r="120" spans="1:45" ht="3" customHeight="1" x14ac:dyDescent="0.25">
      <c r="B120" s="88"/>
      <c r="C120" s="100"/>
      <c r="D120" s="90">
        <f>IF(D119=$AG$3,1,0)</f>
        <v>0</v>
      </c>
      <c r="E120" s="90">
        <f t="shared" ref="E120:H120" si="54">IF(E119=$AG$3,1,0)</f>
        <v>0</v>
      </c>
      <c r="F120" s="90">
        <f t="shared" si="54"/>
        <v>0</v>
      </c>
      <c r="G120" s="90">
        <f t="shared" si="54"/>
        <v>0</v>
      </c>
      <c r="H120" s="90">
        <f t="shared" si="54"/>
        <v>0</v>
      </c>
      <c r="I120" s="23">
        <f>SUM(D120:H120)</f>
        <v>0</v>
      </c>
      <c r="L120" s="90"/>
    </row>
    <row r="121" spans="1:45" ht="3" customHeight="1" x14ac:dyDescent="0.25">
      <c r="B121" s="88"/>
      <c r="C121" s="100"/>
      <c r="D121" s="90">
        <f>IF(D119&lt;&gt;"",1,0)</f>
        <v>0</v>
      </c>
      <c r="E121" s="90">
        <f t="shared" ref="E121:H121" si="55">IF(E119&lt;&gt;"",1,0)</f>
        <v>0</v>
      </c>
      <c r="F121" s="90">
        <f t="shared" si="55"/>
        <v>0</v>
      </c>
      <c r="G121" s="90">
        <f t="shared" si="55"/>
        <v>0</v>
      </c>
      <c r="H121" s="90">
        <f t="shared" si="55"/>
        <v>0</v>
      </c>
      <c r="I121" s="23">
        <f t="shared" ref="I121" si="56">SUM(D121:H121)</f>
        <v>0</v>
      </c>
      <c r="L121" s="90"/>
    </row>
    <row r="122" spans="1:45" s="92" customFormat="1" x14ac:dyDescent="0.25">
      <c r="B122" s="106"/>
      <c r="C122" s="119"/>
      <c r="D122" s="118"/>
      <c r="E122" s="118"/>
      <c r="F122" s="118"/>
      <c r="G122" s="118"/>
      <c r="H122" s="118"/>
      <c r="I122" s="98"/>
      <c r="J122" s="98"/>
      <c r="K122" s="99"/>
      <c r="L122" s="90"/>
      <c r="N122" s="79"/>
      <c r="O122" s="256"/>
      <c r="P122" s="256"/>
      <c r="Q122" s="256"/>
      <c r="R122" s="257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</row>
    <row r="123" spans="1:45" s="92" customFormat="1" ht="16.5" thickBot="1" x14ac:dyDescent="0.3">
      <c r="B123" s="106"/>
      <c r="C123" s="133" t="s">
        <v>247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8"/>
      <c r="J123" s="98"/>
      <c r="K123" s="99"/>
      <c r="L123" s="90" t="e">
        <f>J125*Points!F38</f>
        <v>#DIV/0!</v>
      </c>
      <c r="N123" s="79"/>
      <c r="O123" s="256"/>
      <c r="P123" s="256"/>
      <c r="Q123" s="256"/>
      <c r="R123" s="257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</row>
    <row r="124" spans="1:45" s="92" customFormat="1" ht="15.75" thickBot="1" x14ac:dyDescent="0.3">
      <c r="B124" s="106"/>
      <c r="C124" s="198" t="s">
        <v>248</v>
      </c>
      <c r="D124" s="89"/>
      <c r="E124" s="89"/>
      <c r="F124" s="89"/>
      <c r="G124" s="89"/>
      <c r="H124" s="89"/>
      <c r="I124" s="23"/>
      <c r="J124" s="23"/>
      <c r="K124" s="82"/>
      <c r="L124" s="90"/>
      <c r="N124" s="79"/>
      <c r="O124" s="256"/>
      <c r="P124" s="256"/>
      <c r="Q124" s="256"/>
      <c r="R124" s="257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</row>
    <row r="125" spans="1:45" s="92" customFormat="1" ht="3.75" customHeight="1" x14ac:dyDescent="0.25">
      <c r="B125" s="106"/>
      <c r="C125" s="199"/>
      <c r="D125" s="90">
        <f>IF(D124=$AG$3,1,0)</f>
        <v>0</v>
      </c>
      <c r="E125" s="90">
        <f t="shared" ref="E125:H125" si="57">IF(E124=$AG$3,1,0)</f>
        <v>0</v>
      </c>
      <c r="F125" s="90">
        <f t="shared" si="57"/>
        <v>0</v>
      </c>
      <c r="G125" s="90">
        <f t="shared" si="57"/>
        <v>0</v>
      </c>
      <c r="H125" s="90">
        <f t="shared" si="57"/>
        <v>0</v>
      </c>
      <c r="I125" s="23">
        <f>SUM(D125:H125)</f>
        <v>0</v>
      </c>
      <c r="J125" s="23" t="e">
        <f>(I125+I129)/(I126+I130)</f>
        <v>#DIV/0!</v>
      </c>
      <c r="K125" s="82"/>
      <c r="L125" s="90"/>
      <c r="N125" s="79"/>
      <c r="O125" s="256"/>
      <c r="P125" s="256"/>
      <c r="Q125" s="256"/>
      <c r="R125" s="257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</row>
    <row r="126" spans="1:45" s="92" customFormat="1" ht="3" customHeight="1" x14ac:dyDescent="0.25">
      <c r="B126" s="106"/>
      <c r="C126" s="200"/>
      <c r="D126" s="90">
        <f>IF(D124&lt;&gt;"",1,0)</f>
        <v>0</v>
      </c>
      <c r="E126" s="90">
        <f t="shared" ref="E126:H126" si="58">IF(E124&lt;&gt;"",1,0)</f>
        <v>0</v>
      </c>
      <c r="F126" s="90">
        <f t="shared" si="58"/>
        <v>0</v>
      </c>
      <c r="G126" s="90">
        <f t="shared" si="58"/>
        <v>0</v>
      </c>
      <c r="H126" s="90">
        <f t="shared" si="58"/>
        <v>0</v>
      </c>
      <c r="I126" s="23">
        <f t="shared" ref="I126" si="59">SUM(D126:H126)</f>
        <v>0</v>
      </c>
      <c r="J126" s="23"/>
      <c r="K126" s="82"/>
      <c r="L126" s="90"/>
      <c r="N126" s="79"/>
      <c r="O126" s="256"/>
      <c r="P126" s="256"/>
      <c r="Q126" s="256"/>
      <c r="R126" s="257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</row>
    <row r="127" spans="1:45" s="92" customFormat="1" ht="15.75" thickBot="1" x14ac:dyDescent="0.3">
      <c r="B127" s="106"/>
      <c r="C127" s="199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90"/>
      <c r="N127" s="79"/>
      <c r="O127" s="256"/>
      <c r="P127" s="256"/>
      <c r="Q127" s="256"/>
      <c r="R127" s="257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</row>
    <row r="128" spans="1:45" s="92" customFormat="1" ht="15.75" thickBot="1" x14ac:dyDescent="0.3">
      <c r="B128" s="106"/>
      <c r="C128" s="116"/>
      <c r="D128" s="89"/>
      <c r="E128" s="89"/>
      <c r="F128" s="89"/>
      <c r="G128" s="89"/>
      <c r="H128" s="89"/>
      <c r="I128" s="23"/>
      <c r="J128" s="23"/>
      <c r="K128" s="82"/>
      <c r="L128" s="90"/>
      <c r="N128" s="79"/>
      <c r="O128" s="256"/>
      <c r="P128" s="256"/>
      <c r="Q128" s="256"/>
      <c r="R128" s="257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</row>
    <row r="129" spans="1:45" s="92" customFormat="1" ht="3.75" customHeight="1" x14ac:dyDescent="0.25">
      <c r="B129" s="106"/>
      <c r="C129" s="116"/>
      <c r="D129" s="90">
        <f>IF(D128=$AG$3,1,0)</f>
        <v>0</v>
      </c>
      <c r="E129" s="90">
        <f t="shared" ref="E129:H129" si="60">IF(E128=$AG$3,1,0)</f>
        <v>0</v>
      </c>
      <c r="F129" s="90">
        <f t="shared" si="60"/>
        <v>0</v>
      </c>
      <c r="G129" s="90">
        <f t="shared" si="60"/>
        <v>0</v>
      </c>
      <c r="H129" s="90">
        <f t="shared" si="60"/>
        <v>0</v>
      </c>
      <c r="I129" s="23">
        <f>SUM(D129:H129)</f>
        <v>0</v>
      </c>
      <c r="J129" s="23"/>
      <c r="K129" s="82"/>
      <c r="L129" s="90"/>
      <c r="N129" s="79"/>
      <c r="O129" s="256"/>
      <c r="P129" s="256"/>
      <c r="Q129" s="256"/>
      <c r="R129" s="257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</row>
    <row r="130" spans="1:45" s="92" customFormat="1" ht="2.25" customHeight="1" thickBot="1" x14ac:dyDescent="0.3">
      <c r="B130" s="106"/>
      <c r="C130" s="116"/>
      <c r="D130" s="90">
        <f>IF(D128&lt;&gt;"",1,0)</f>
        <v>0</v>
      </c>
      <c r="E130" s="90">
        <f t="shared" ref="E130:H130" si="61">IF(E128&lt;&gt;"",1,0)</f>
        <v>0</v>
      </c>
      <c r="F130" s="90">
        <f t="shared" si="61"/>
        <v>0</v>
      </c>
      <c r="G130" s="90">
        <f t="shared" si="61"/>
        <v>0</v>
      </c>
      <c r="H130" s="90">
        <f t="shared" si="61"/>
        <v>0</v>
      </c>
      <c r="I130" s="23">
        <f t="shared" ref="I130" si="62">SUM(D130:H130)</f>
        <v>0</v>
      </c>
      <c r="J130" s="23"/>
      <c r="K130" s="82"/>
      <c r="L130" s="90"/>
      <c r="N130" s="79"/>
      <c r="O130" s="256"/>
      <c r="P130" s="256"/>
      <c r="Q130" s="256"/>
      <c r="R130" s="257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</row>
    <row r="131" spans="1:45" ht="15.75" thickBot="1" x14ac:dyDescent="0.3">
      <c r="B131" s="93"/>
      <c r="C131" s="94"/>
      <c r="D131" s="95"/>
      <c r="E131" s="95"/>
      <c r="F131" s="95"/>
      <c r="G131" s="95"/>
      <c r="H131" s="95"/>
      <c r="I131" s="95"/>
      <c r="J131" s="95"/>
      <c r="K131" s="96"/>
      <c r="L131" s="95"/>
      <c r="M131" s="97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82" t="s">
        <v>121</v>
      </c>
      <c r="C134" s="101" t="s">
        <v>221</v>
      </c>
      <c r="J134" s="279"/>
      <c r="L134" s="120"/>
      <c r="M134" s="72" t="s">
        <v>229</v>
      </c>
      <c r="N134" s="264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5" t="e">
        <f>((M136*100)/Points!G23)</f>
        <v>#DIV/0!</v>
      </c>
      <c r="B135" s="144" t="s">
        <v>130</v>
      </c>
      <c r="C135" s="130" t="s">
        <v>126</v>
      </c>
      <c r="D135" s="89"/>
      <c r="K135" s="91">
        <f>IF(D135=$AG$3,0,1)</f>
        <v>1</v>
      </c>
      <c r="L135" s="120">
        <f>IF(D135=$AG$3,Points!F175,0)</f>
        <v>0</v>
      </c>
      <c r="M135" s="263"/>
      <c r="N135" s="66">
        <f>IF(D135="oui",2,0)</f>
        <v>0</v>
      </c>
      <c r="P135" s="175">
        <f>IF(D135="NA",2,0)</f>
        <v>0</v>
      </c>
      <c r="U135" s="175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6"/>
      <c r="C136" s="100"/>
      <c r="D136" s="82"/>
      <c r="E136" s="82"/>
      <c r="F136" s="82"/>
      <c r="G136" s="82"/>
      <c r="H136" s="82"/>
      <c r="I136" s="82"/>
      <c r="J136" s="82"/>
      <c r="K136" s="91"/>
      <c r="L136" s="90"/>
      <c r="M136" s="72" t="e">
        <f>L137</f>
        <v>#DIV/0!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6"/>
      <c r="C137" s="283" t="s">
        <v>249</v>
      </c>
      <c r="D137" s="117" t="s">
        <v>82</v>
      </c>
      <c r="E137" s="117" t="s">
        <v>84</v>
      </c>
      <c r="F137" s="117" t="s">
        <v>85</v>
      </c>
      <c r="G137" s="117" t="s">
        <v>86</v>
      </c>
      <c r="H137" s="117" t="s">
        <v>87</v>
      </c>
      <c r="K137" s="91" t="e">
        <f>(J139*Points!F135)*K135</f>
        <v>#DIV/0!</v>
      </c>
      <c r="L137" s="90" t="e">
        <f>IF(L146&gt;0,L146,0)</f>
        <v>#DIV/0!</v>
      </c>
      <c r="N137" s="66">
        <f>IF(D137="oui",2,0)</f>
        <v>0</v>
      </c>
      <c r="P137" s="175">
        <f>IF(D137="NA",2,0)</f>
        <v>0</v>
      </c>
      <c r="U137" s="175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6"/>
      <c r="C138" s="116"/>
      <c r="D138" s="89"/>
      <c r="E138" s="89"/>
      <c r="F138" s="89"/>
      <c r="G138" s="89"/>
      <c r="H138" s="89"/>
      <c r="K138" s="91"/>
      <c r="L138" s="120" t="e">
        <f>(J139*Points!F23)*K135</f>
        <v>#DIV/0!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6"/>
      <c r="C139" s="100"/>
      <c r="D139" s="90">
        <f>IF(D138=$AG$3,1,0)</f>
        <v>0</v>
      </c>
      <c r="E139" s="90">
        <f t="shared" ref="E139:H139" si="64">IF(E138=$AG$3,1,0)</f>
        <v>0</v>
      </c>
      <c r="F139" s="90">
        <f t="shared" si="64"/>
        <v>0</v>
      </c>
      <c r="G139" s="90">
        <f t="shared" si="64"/>
        <v>0</v>
      </c>
      <c r="H139" s="90">
        <f t="shared" si="64"/>
        <v>0</v>
      </c>
      <c r="I139" s="23">
        <f>SUM(D139:H139)</f>
        <v>0</v>
      </c>
      <c r="J139" s="23" t="e">
        <f>(I139+I143)/(I140+I144)</f>
        <v>#DIV/0!</v>
      </c>
      <c r="K139" s="91"/>
      <c r="L139" s="90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6"/>
      <c r="C140" s="100"/>
      <c r="D140" s="90">
        <f>IF(D138&lt;&gt;"",1,0)</f>
        <v>0</v>
      </c>
      <c r="E140" s="90">
        <f t="shared" ref="E140:H140" si="65">IF(E138&lt;&gt;"",1,0)</f>
        <v>0</v>
      </c>
      <c r="F140" s="90">
        <f t="shared" si="65"/>
        <v>0</v>
      </c>
      <c r="G140" s="90">
        <f t="shared" si="65"/>
        <v>0</v>
      </c>
      <c r="H140" s="90">
        <f t="shared" si="65"/>
        <v>0</v>
      </c>
      <c r="I140" s="23">
        <f t="shared" ref="I140" si="66">SUM(D140:H140)</f>
        <v>0</v>
      </c>
      <c r="K140" s="91"/>
      <c r="L140" s="90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6"/>
      <c r="C141" s="116"/>
      <c r="D141" s="117" t="s">
        <v>83</v>
      </c>
      <c r="E141" s="117" t="s">
        <v>88</v>
      </c>
      <c r="F141" s="117" t="s">
        <v>89</v>
      </c>
      <c r="G141" s="117" t="s">
        <v>90</v>
      </c>
      <c r="H141" s="117" t="s">
        <v>91</v>
      </c>
      <c r="K141" s="91"/>
      <c r="L141" s="90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6"/>
      <c r="C142" s="116"/>
      <c r="D142" s="89"/>
      <c r="E142" s="89"/>
      <c r="F142" s="89"/>
      <c r="G142" s="89"/>
      <c r="H142" s="89"/>
      <c r="K142" s="91"/>
      <c r="L142" s="90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6"/>
      <c r="C143" s="100"/>
      <c r="D143" s="90">
        <f>IF(D142=$AG$3,1,0)</f>
        <v>0</v>
      </c>
      <c r="E143" s="90">
        <f t="shared" ref="E143:H143" si="67">IF(E142=$AG$3,1,0)</f>
        <v>0</v>
      </c>
      <c r="F143" s="90">
        <f t="shared" si="67"/>
        <v>0</v>
      </c>
      <c r="G143" s="90">
        <f t="shared" si="67"/>
        <v>0</v>
      </c>
      <c r="H143" s="90">
        <f t="shared" si="67"/>
        <v>0</v>
      </c>
      <c r="I143" s="23">
        <f t="shared" ref="I143:I144" si="68">SUM(D143:H143)</f>
        <v>0</v>
      </c>
      <c r="K143" s="91"/>
      <c r="L143" s="90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6"/>
      <c r="C144" s="100"/>
      <c r="D144" s="90">
        <f>IF(D142&lt;&gt;"",1,0)</f>
        <v>0</v>
      </c>
      <c r="E144" s="90">
        <f t="shared" ref="E144:H144" si="69">IF(E142&lt;&gt;"",1,0)</f>
        <v>0</v>
      </c>
      <c r="F144" s="90">
        <f t="shared" si="69"/>
        <v>0</v>
      </c>
      <c r="G144" s="90">
        <f t="shared" si="69"/>
        <v>0</v>
      </c>
      <c r="H144" s="90">
        <f t="shared" si="69"/>
        <v>0</v>
      </c>
      <c r="I144" s="23">
        <f t="shared" si="68"/>
        <v>0</v>
      </c>
      <c r="K144" s="91"/>
      <c r="L144" s="90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6"/>
      <c r="C145" s="123"/>
      <c r="K145" s="91"/>
      <c r="L145" s="90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6"/>
      <c r="C146" s="132" t="s">
        <v>250</v>
      </c>
      <c r="D146" s="89"/>
      <c r="E146" s="82"/>
      <c r="F146" s="82"/>
      <c r="G146" s="82"/>
      <c r="H146" s="82"/>
      <c r="I146" s="82"/>
      <c r="J146" s="82"/>
      <c r="K146" s="121"/>
      <c r="L146" s="120" t="e">
        <f>IF(D146=$AG$3,(L138-K147),L138)</f>
        <v>#DIV/0!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6"/>
      <c r="C147" s="137" t="s">
        <v>155</v>
      </c>
      <c r="D147" s="89"/>
      <c r="E147" s="118"/>
      <c r="F147" s="180"/>
      <c r="G147" s="118"/>
      <c r="H147" s="118"/>
      <c r="I147" s="118"/>
      <c r="J147" s="118"/>
      <c r="K147" s="121">
        <f>IF(D147&lt;=20,(D147/2),Points!F23)</f>
        <v>0</v>
      </c>
      <c r="L147" s="90"/>
      <c r="N147" s="66">
        <f>IF(D147="oui",2,0)</f>
        <v>0</v>
      </c>
      <c r="P147" s="175">
        <f>IF(D147="NA",2,0)</f>
        <v>0</v>
      </c>
      <c r="U147" s="175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6"/>
      <c r="C148" s="119"/>
      <c r="D148" s="118"/>
      <c r="E148" s="118"/>
      <c r="F148" s="118"/>
      <c r="G148" s="118"/>
      <c r="H148" s="118"/>
      <c r="I148" s="118"/>
      <c r="J148" s="118"/>
      <c r="K148" s="121"/>
      <c r="L148" s="90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6"/>
      <c r="C149" s="100"/>
      <c r="D149" s="90" t="e">
        <f>IF(#REF!&lt;&gt;"",1,0)</f>
        <v>#REF!</v>
      </c>
      <c r="E149" s="90" t="e">
        <f>IF(#REF!&lt;&gt;"",1,0)</f>
        <v>#REF!</v>
      </c>
      <c r="F149" s="90" t="e">
        <f>IF(#REF!&lt;&gt;"",1,0)</f>
        <v>#REF!</v>
      </c>
      <c r="G149" s="90" t="e">
        <f>IF(#REF!&lt;&gt;"",1,0)</f>
        <v>#REF!</v>
      </c>
      <c r="H149" s="90" t="e">
        <f>IF(#REF!&lt;&gt;"",1,0)</f>
        <v>#REF!</v>
      </c>
      <c r="I149" s="23" t="e">
        <f t="shared" ref="I149" si="71">SUM(D149:H149)</f>
        <v>#REF!</v>
      </c>
      <c r="K149" s="87"/>
      <c r="L149" s="90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91" customFormat="1" ht="3.6" customHeight="1" x14ac:dyDescent="0.25">
      <c r="D150" s="292"/>
      <c r="E150" s="292"/>
      <c r="F150" s="292"/>
      <c r="G150" s="292"/>
      <c r="H150" s="292"/>
      <c r="I150" s="292"/>
      <c r="J150" s="292"/>
      <c r="K150" s="293"/>
      <c r="L150" s="292"/>
      <c r="M150" s="292"/>
      <c r="N150" s="281"/>
      <c r="O150" s="280"/>
      <c r="P150" s="280"/>
      <c r="Q150" s="280"/>
      <c r="R150" s="294"/>
      <c r="S150" s="280"/>
      <c r="T150" s="280"/>
      <c r="U150" s="280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6"/>
      <c r="C152" s="297" t="s">
        <v>188</v>
      </c>
      <c r="L152" s="90"/>
      <c r="M152" s="72" t="s">
        <v>230</v>
      </c>
      <c r="N152" s="264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5"/>
      <c r="B153" s="201"/>
      <c r="C153" s="295" t="s">
        <v>251</v>
      </c>
      <c r="D153" s="89"/>
      <c r="E153" s="104"/>
      <c r="F153" s="104"/>
      <c r="G153" s="104"/>
      <c r="H153" s="104"/>
      <c r="I153" s="104"/>
      <c r="J153" s="104"/>
      <c r="L153" s="90">
        <f>IF(D153=$AG$3,Points!F27,0)</f>
        <v>0</v>
      </c>
      <c r="M153" s="72" t="e">
        <f>L153+L157</f>
        <v>#DIV/0!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8"/>
      <c r="C154" s="100"/>
      <c r="D154" s="104"/>
      <c r="E154" s="104"/>
      <c r="F154" s="104"/>
      <c r="G154" s="104"/>
      <c r="H154" s="104"/>
      <c r="I154" s="104"/>
      <c r="J154" s="104"/>
      <c r="L154" s="90"/>
      <c r="N154" s="66">
        <f>IF(D154="oui",2,0)</f>
        <v>0</v>
      </c>
      <c r="P154" s="175">
        <f>IF(D154="NA",0,0)</f>
        <v>0</v>
      </c>
      <c r="U154" s="175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7" t="e">
        <f>((M153*100)/Points!G27)</f>
        <v>#DIV/0!</v>
      </c>
      <c r="B155" s="202" t="s">
        <v>130</v>
      </c>
      <c r="C155" s="205" t="s">
        <v>232</v>
      </c>
      <c r="D155" s="104"/>
      <c r="E155" s="104"/>
      <c r="F155" s="104"/>
      <c r="G155" s="104"/>
      <c r="H155" s="104"/>
      <c r="I155" s="104"/>
      <c r="J155" s="104"/>
      <c r="L155" s="90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203"/>
      <c r="C156" s="122"/>
      <c r="D156" s="104"/>
      <c r="E156" s="104"/>
      <c r="F156" s="104"/>
      <c r="G156" s="104"/>
      <c r="H156" s="104"/>
      <c r="I156" s="104"/>
      <c r="J156" s="104"/>
      <c r="L156" s="90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6"/>
      <c r="C157" s="135" t="s">
        <v>252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7"/>
      <c r="L157" s="90" t="e">
        <f>J159*Points!F28</f>
        <v>#DIV/0!</v>
      </c>
      <c r="M157" s="66"/>
      <c r="N157" s="10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6"/>
      <c r="C158" s="205" t="s">
        <v>204</v>
      </c>
      <c r="D158" s="89"/>
      <c r="E158" s="89"/>
      <c r="F158" s="89"/>
      <c r="G158" s="89"/>
      <c r="H158" s="89"/>
      <c r="K158" s="87"/>
      <c r="L158" s="90"/>
      <c r="M158" s="66"/>
      <c r="N158" s="10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6"/>
      <c r="C159" s="205"/>
      <c r="D159" s="90">
        <f>IF(D158=$AG$3,1,0)</f>
        <v>0</v>
      </c>
      <c r="E159" s="90">
        <f t="shared" ref="E159:H159" si="73">IF(E158=$AG$3,1,0)</f>
        <v>0</v>
      </c>
      <c r="F159" s="90">
        <f t="shared" si="73"/>
        <v>0</v>
      </c>
      <c r="G159" s="90">
        <f t="shared" si="73"/>
        <v>0</v>
      </c>
      <c r="H159" s="90">
        <f t="shared" si="73"/>
        <v>0</v>
      </c>
      <c r="I159" s="208">
        <f>SUM(D159:H159)</f>
        <v>0</v>
      </c>
      <c r="J159" s="208" t="e">
        <f>(I159+I163+I167)/(I160+I164+I168)</f>
        <v>#DIV/0!</v>
      </c>
      <c r="K159" s="105"/>
      <c r="L159" s="90"/>
      <c r="M159" s="66"/>
      <c r="N159" s="10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6"/>
      <c r="C160" s="205"/>
      <c r="D160" s="90">
        <f>IF(D158&lt;&gt;"",1,0)</f>
        <v>0</v>
      </c>
      <c r="E160" s="90">
        <f t="shared" ref="E160:H160" si="74">IF(E158&lt;&gt;"",1,0)</f>
        <v>0</v>
      </c>
      <c r="F160" s="90">
        <f t="shared" si="74"/>
        <v>0</v>
      </c>
      <c r="G160" s="90">
        <f t="shared" si="74"/>
        <v>0</v>
      </c>
      <c r="H160" s="90">
        <f t="shared" si="74"/>
        <v>0</v>
      </c>
      <c r="I160" s="208">
        <f>SUM(D160:H160)</f>
        <v>0</v>
      </c>
      <c r="J160" s="208"/>
      <c r="K160" s="87"/>
      <c r="L160" s="90"/>
      <c r="M160" s="66"/>
      <c r="N160" s="10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6"/>
      <c r="C161" s="205" t="s">
        <v>205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8"/>
      <c r="J161" s="208"/>
      <c r="K161" s="87"/>
      <c r="L161" s="90"/>
      <c r="M161" s="66"/>
      <c r="N161" s="10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6"/>
      <c r="C162" s="205" t="s">
        <v>206</v>
      </c>
      <c r="D162" s="89"/>
      <c r="E162" s="89"/>
      <c r="F162" s="89"/>
      <c r="G162" s="89"/>
      <c r="H162" s="89"/>
      <c r="I162" s="208"/>
      <c r="J162" s="208"/>
      <c r="K162" s="87"/>
      <c r="L162" s="90"/>
      <c r="M162" s="66"/>
      <c r="N162" s="10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6"/>
      <c r="C163" s="100"/>
      <c r="D163" s="90">
        <f>IF(D162=$AG$3,1,0)</f>
        <v>0</v>
      </c>
      <c r="E163" s="90">
        <f t="shared" ref="E163:H163" si="75">IF(E162=$AG$3,1,0)</f>
        <v>0</v>
      </c>
      <c r="F163" s="90">
        <f t="shared" si="75"/>
        <v>0</v>
      </c>
      <c r="G163" s="90">
        <f t="shared" si="75"/>
        <v>0</v>
      </c>
      <c r="H163" s="90">
        <f t="shared" si="75"/>
        <v>0</v>
      </c>
      <c r="I163" s="208">
        <f t="shared" ref="I163:I164" si="76">SUM(D163:H163)</f>
        <v>0</v>
      </c>
      <c r="J163" s="208"/>
      <c r="K163" s="87"/>
      <c r="L163" s="90"/>
      <c r="M163" s="66"/>
      <c r="N163" s="10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6"/>
      <c r="C164" s="100"/>
      <c r="D164" s="90">
        <f>IF(D162&lt;&gt;"",1,0)</f>
        <v>0</v>
      </c>
      <c r="E164" s="90">
        <f t="shared" ref="E164:H164" si="77">IF(E162&lt;&gt;"",1,0)</f>
        <v>0</v>
      </c>
      <c r="F164" s="90">
        <f t="shared" si="77"/>
        <v>0</v>
      </c>
      <c r="G164" s="90">
        <f t="shared" si="77"/>
        <v>0</v>
      </c>
      <c r="H164" s="90">
        <f t="shared" si="77"/>
        <v>0</v>
      </c>
      <c r="I164" s="208">
        <f t="shared" si="76"/>
        <v>0</v>
      </c>
      <c r="J164" s="208"/>
      <c r="K164" s="87"/>
      <c r="L164" s="90"/>
      <c r="M164" s="66"/>
      <c r="N164" s="10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6"/>
      <c r="C165" s="204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8"/>
      <c r="J165" s="208"/>
      <c r="K165" s="87"/>
      <c r="L165" s="90"/>
      <c r="M165" s="66"/>
      <c r="N165" s="10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6"/>
      <c r="C166" s="204"/>
      <c r="D166" s="89"/>
      <c r="E166" s="89"/>
      <c r="F166" s="89"/>
      <c r="G166" s="89"/>
      <c r="H166" s="89"/>
      <c r="I166" s="208"/>
      <c r="J166" s="208"/>
      <c r="K166" s="87"/>
      <c r="L166" s="90"/>
      <c r="M166" s="66"/>
      <c r="N166" s="10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6"/>
      <c r="C167" s="206"/>
      <c r="D167" s="90">
        <f>IF(D166=$AG$3,1,0)</f>
        <v>0</v>
      </c>
      <c r="E167" s="90">
        <f t="shared" ref="E167:H167" si="78">IF(E166=$AG$3,1,0)</f>
        <v>0</v>
      </c>
      <c r="F167" s="90">
        <f t="shared" si="78"/>
        <v>0</v>
      </c>
      <c r="G167" s="90">
        <f t="shared" si="78"/>
        <v>0</v>
      </c>
      <c r="H167" s="90">
        <f t="shared" si="78"/>
        <v>0</v>
      </c>
      <c r="I167" s="208">
        <f t="shared" ref="I167:I168" si="79">SUM(D167:H167)</f>
        <v>0</v>
      </c>
      <c r="J167" s="208"/>
      <c r="K167" s="87"/>
      <c r="L167" s="90"/>
      <c r="M167" s="66"/>
      <c r="N167" s="10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6"/>
      <c r="C168" s="100"/>
      <c r="D168" s="90">
        <f>IF(D166&lt;&gt;"",1,0)</f>
        <v>0</v>
      </c>
      <c r="E168" s="90">
        <f t="shared" ref="E168:H168" si="80">IF(E166&lt;&gt;"",1,0)</f>
        <v>0</v>
      </c>
      <c r="F168" s="90">
        <f t="shared" si="80"/>
        <v>0</v>
      </c>
      <c r="G168" s="90">
        <f t="shared" si="80"/>
        <v>0</v>
      </c>
      <c r="H168" s="90">
        <f t="shared" si="80"/>
        <v>0</v>
      </c>
      <c r="I168" s="208">
        <f t="shared" si="79"/>
        <v>0</v>
      </c>
      <c r="J168" s="208"/>
      <c r="K168" s="87"/>
      <c r="L168" s="90"/>
      <c r="M168" s="66"/>
      <c r="N168" s="10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6"/>
      <c r="C169" s="126"/>
      <c r="K169" s="91"/>
      <c r="L169" s="90"/>
      <c r="M169" s="66"/>
      <c r="N169" s="10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91" customFormat="1" x14ac:dyDescent="0.25">
      <c r="D170" s="292"/>
      <c r="E170" s="292"/>
      <c r="F170" s="292"/>
      <c r="G170" s="292"/>
      <c r="H170" s="292"/>
      <c r="I170" s="292"/>
      <c r="J170" s="292"/>
      <c r="K170" s="293"/>
      <c r="L170" s="292"/>
      <c r="M170" s="292"/>
      <c r="N170" s="281"/>
      <c r="O170" s="280"/>
      <c r="P170" s="280"/>
      <c r="Q170" s="280"/>
      <c r="R170" s="294"/>
      <c r="S170" s="280"/>
      <c r="T170" s="280"/>
      <c r="U170" s="280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6" t="s">
        <v>121</v>
      </c>
      <c r="C172" s="297" t="s">
        <v>188</v>
      </c>
      <c r="E172" s="180"/>
      <c r="L172" s="90"/>
      <c r="M172" s="72" t="s">
        <v>231</v>
      </c>
      <c r="N172" s="264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7"/>
      <c r="B173" s="201"/>
      <c r="C173" s="298" t="s">
        <v>253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7"/>
      <c r="L173" s="90" t="e">
        <f>J175*Points!F30</f>
        <v>#DIV/0!</v>
      </c>
      <c r="M173" s="263"/>
      <c r="N173" s="66">
        <f>IF(D173="oui",1,0)</f>
        <v>0</v>
      </c>
      <c r="P173" s="175">
        <f>IF(D173="NA",1,0)</f>
        <v>0</v>
      </c>
      <c r="U173" s="175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7" t="e">
        <f>((M174*100)/Points!G30)</f>
        <v>#DIV/0!</v>
      </c>
      <c r="B174" s="202" t="s">
        <v>130</v>
      </c>
      <c r="C174" s="124"/>
      <c r="D174" s="89"/>
      <c r="E174" s="89"/>
      <c r="F174" s="89"/>
      <c r="G174" s="89"/>
      <c r="H174" s="89"/>
      <c r="K174" s="87"/>
      <c r="L174" s="90"/>
      <c r="M174" s="72" t="e">
        <f>L173</f>
        <v>#DIV/0!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8"/>
      <c r="C175" s="100"/>
      <c r="D175" s="90">
        <f>IF(D174=$AG$3,1,0)</f>
        <v>0</v>
      </c>
      <c r="E175" s="90">
        <f t="shared" ref="E175:H175" si="82">IF(E174=$AG$3,1,0)</f>
        <v>0</v>
      </c>
      <c r="F175" s="90">
        <f t="shared" si="82"/>
        <v>0</v>
      </c>
      <c r="G175" s="90">
        <f t="shared" si="82"/>
        <v>0</v>
      </c>
      <c r="H175" s="90">
        <f t="shared" si="82"/>
        <v>0</v>
      </c>
      <c r="I175" s="23">
        <f>SUM(D175:H175)</f>
        <v>0</v>
      </c>
      <c r="J175" s="23" t="e">
        <f>(I175+I179+I183)/(I176+I180+I184)</f>
        <v>#DIV/0!</v>
      </c>
      <c r="K175" s="105"/>
      <c r="L175" s="90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8"/>
      <c r="C176" s="100"/>
      <c r="D176" s="90">
        <f>IF(D174&lt;&gt;"",1,0)</f>
        <v>0</v>
      </c>
      <c r="E176" s="90">
        <f t="shared" ref="E176:H176" si="83">IF(E174&lt;&gt;"",1,0)</f>
        <v>0</v>
      </c>
      <c r="F176" s="90">
        <f t="shared" si="83"/>
        <v>0</v>
      </c>
      <c r="G176" s="90">
        <f t="shared" si="83"/>
        <v>0</v>
      </c>
      <c r="H176" s="90">
        <f t="shared" si="83"/>
        <v>0</v>
      </c>
      <c r="I176" s="23">
        <f>SUM(D176:H176)</f>
        <v>0</v>
      </c>
      <c r="K176" s="87"/>
      <c r="L176" s="90"/>
      <c r="N176" s="67"/>
      <c r="O176" s="143"/>
      <c r="P176" s="143"/>
      <c r="Q176" s="143"/>
      <c r="R176" s="143"/>
      <c r="S176" s="143"/>
      <c r="T176" s="143"/>
      <c r="U176" s="143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8"/>
      <c r="C177" s="124"/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7"/>
      <c r="L177" s="90"/>
      <c r="N177" s="67"/>
      <c r="O177" s="143"/>
      <c r="P177" s="143"/>
      <c r="Q177" s="143"/>
      <c r="R177" s="143"/>
      <c r="S177" s="143"/>
      <c r="T177" s="143"/>
      <c r="U177" s="143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8"/>
      <c r="C178" s="124"/>
      <c r="D178" s="89"/>
      <c r="E178" s="89"/>
      <c r="F178" s="89"/>
      <c r="G178" s="89"/>
      <c r="H178" s="89"/>
      <c r="K178" s="87"/>
      <c r="L178" s="90"/>
      <c r="N178" s="67"/>
      <c r="O178" s="143"/>
      <c r="P178" s="143"/>
      <c r="Q178" s="143"/>
      <c r="R178" s="143"/>
      <c r="S178" s="143"/>
      <c r="T178" s="143"/>
      <c r="U178" s="143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8"/>
      <c r="C179" s="100"/>
      <c r="D179" s="90">
        <f>IF(D178=$AG$3,1,0)</f>
        <v>0</v>
      </c>
      <c r="E179" s="90">
        <f t="shared" ref="E179:H179" si="84">IF(E178=$AG$3,1,0)</f>
        <v>0</v>
      </c>
      <c r="F179" s="90">
        <f t="shared" si="84"/>
        <v>0</v>
      </c>
      <c r="G179" s="90">
        <f t="shared" si="84"/>
        <v>0</v>
      </c>
      <c r="H179" s="90">
        <f t="shared" si="84"/>
        <v>0</v>
      </c>
      <c r="I179" s="23">
        <f t="shared" ref="I179:I180" si="85">SUM(D179:H179)</f>
        <v>0</v>
      </c>
      <c r="K179" s="87"/>
      <c r="L179" s="90"/>
      <c r="N179" s="67"/>
      <c r="O179" s="143"/>
      <c r="P179" s="143"/>
      <c r="Q179" s="143"/>
      <c r="R179" s="143"/>
      <c r="S179" s="143"/>
      <c r="T179" s="143"/>
      <c r="U179" s="143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8"/>
      <c r="C180" s="100"/>
      <c r="D180" s="90">
        <f>IF(D178&lt;&gt;"",1,0)</f>
        <v>0</v>
      </c>
      <c r="E180" s="90">
        <f t="shared" ref="E180:H180" si="86">IF(E178&lt;&gt;"",1,0)</f>
        <v>0</v>
      </c>
      <c r="F180" s="90">
        <f t="shared" si="86"/>
        <v>0</v>
      </c>
      <c r="G180" s="90">
        <f t="shared" si="86"/>
        <v>0</v>
      </c>
      <c r="H180" s="90">
        <f t="shared" si="86"/>
        <v>0</v>
      </c>
      <c r="I180" s="23">
        <f t="shared" si="85"/>
        <v>0</v>
      </c>
      <c r="K180" s="87"/>
      <c r="L180" s="90"/>
      <c r="N180" s="67"/>
      <c r="O180" s="143"/>
      <c r="P180" s="143"/>
      <c r="Q180" s="143"/>
      <c r="R180" s="143"/>
      <c r="S180" s="143"/>
      <c r="T180" s="143"/>
      <c r="U180" s="143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8"/>
      <c r="C181" s="124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7"/>
      <c r="L181" s="90"/>
      <c r="N181" s="67"/>
      <c r="O181" s="143"/>
      <c r="P181" s="143"/>
      <c r="Q181" s="143"/>
      <c r="R181" s="143"/>
      <c r="S181" s="143"/>
      <c r="T181" s="143"/>
      <c r="U181" s="143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8"/>
      <c r="C182" s="124"/>
      <c r="D182" s="89"/>
      <c r="E182" s="89"/>
      <c r="F182" s="89"/>
      <c r="G182" s="89"/>
      <c r="H182" s="89"/>
      <c r="K182" s="87"/>
      <c r="L182" s="90"/>
      <c r="N182" s="67"/>
      <c r="O182" s="143"/>
      <c r="P182" s="143"/>
      <c r="Q182" s="143"/>
      <c r="R182" s="143"/>
      <c r="S182" s="143"/>
      <c r="T182" s="143"/>
      <c r="U182" s="143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8"/>
      <c r="C183" s="100"/>
      <c r="D183" s="90">
        <f>IF(D182=$AG$3,1,0)</f>
        <v>0</v>
      </c>
      <c r="E183" s="90">
        <f t="shared" ref="E183:H183" si="87">IF(E182=$AG$3,1,0)</f>
        <v>0</v>
      </c>
      <c r="F183" s="90">
        <f t="shared" si="87"/>
        <v>0</v>
      </c>
      <c r="G183" s="90">
        <f t="shared" si="87"/>
        <v>0</v>
      </c>
      <c r="H183" s="90">
        <f t="shared" si="87"/>
        <v>0</v>
      </c>
      <c r="I183" s="23">
        <f t="shared" ref="I183:I184" si="88">SUM(D183:H183)</f>
        <v>0</v>
      </c>
      <c r="K183" s="87"/>
      <c r="L183" s="90"/>
      <c r="N183" s="67"/>
      <c r="O183" s="143"/>
      <c r="P183" s="143"/>
      <c r="Q183" s="143"/>
      <c r="R183" s="143"/>
      <c r="S183" s="143"/>
      <c r="T183" s="143"/>
      <c r="U183" s="143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8"/>
      <c r="C184" s="100"/>
      <c r="D184" s="90">
        <f>IF(D182&lt;&gt;"",1,0)</f>
        <v>0</v>
      </c>
      <c r="E184" s="90">
        <f t="shared" ref="E184:H184" si="89">IF(E182&lt;&gt;"",1,0)</f>
        <v>0</v>
      </c>
      <c r="F184" s="90">
        <f t="shared" si="89"/>
        <v>0</v>
      </c>
      <c r="G184" s="90">
        <f t="shared" si="89"/>
        <v>0</v>
      </c>
      <c r="H184" s="90">
        <f t="shared" si="89"/>
        <v>0</v>
      </c>
      <c r="I184" s="23">
        <f t="shared" si="88"/>
        <v>0</v>
      </c>
      <c r="K184" s="87"/>
      <c r="L184" s="90"/>
      <c r="N184" s="67"/>
      <c r="O184" s="143"/>
      <c r="P184" s="143"/>
      <c r="Q184" s="143"/>
      <c r="R184" s="143"/>
      <c r="S184" s="143"/>
      <c r="T184" s="143"/>
      <c r="U184" s="143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203"/>
      <c r="C185" s="124"/>
      <c r="L185" s="90"/>
      <c r="N185" s="67"/>
      <c r="O185" s="143"/>
      <c r="P185" s="143"/>
      <c r="Q185" s="143"/>
      <c r="R185" s="143"/>
      <c r="S185" s="143"/>
      <c r="T185" s="143"/>
      <c r="U185" s="143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3"/>
      <c r="C186" s="94"/>
      <c r="D186" s="95"/>
      <c r="E186" s="95"/>
      <c r="F186" s="95"/>
      <c r="G186" s="95"/>
      <c r="H186" s="95"/>
      <c r="I186" s="95"/>
      <c r="J186" s="95"/>
      <c r="K186" s="96"/>
      <c r="L186" s="95"/>
      <c r="M186" s="97"/>
      <c r="N186" s="67"/>
      <c r="O186" s="143"/>
      <c r="P186" s="143"/>
      <c r="Q186" s="143"/>
      <c r="R186" s="143"/>
      <c r="S186" s="143"/>
      <c r="T186" s="143"/>
      <c r="U186" s="143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3"/>
      <c r="P187" s="143"/>
      <c r="Q187" s="143"/>
      <c r="R187" s="143"/>
      <c r="S187" s="143"/>
      <c r="T187" s="143"/>
      <c r="U187" s="143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3" t="e">
        <f>M8+M37+M46+M59+M63+M70+M78+M115+M136+M153+M174</f>
        <v>#DIV/0!</v>
      </c>
    </row>
    <row r="221" spans="4:45" s="143" customFormat="1" x14ac:dyDescent="0.25">
      <c r="D221" s="178"/>
      <c r="E221" s="178"/>
      <c r="F221" s="178"/>
      <c r="G221" s="178"/>
      <c r="H221" s="178"/>
      <c r="I221" s="178"/>
      <c r="J221" s="178"/>
      <c r="K221" s="179"/>
      <c r="L221" s="178"/>
      <c r="N221" s="174"/>
      <c r="O221" s="175"/>
      <c r="P221" s="175"/>
      <c r="Q221" s="175"/>
      <c r="R221" s="176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</row>
    <row r="222" spans="4:45" s="143" customFormat="1" x14ac:dyDescent="0.25">
      <c r="D222" s="178"/>
      <c r="E222" s="178"/>
      <c r="F222" s="178"/>
      <c r="G222" s="178"/>
      <c r="H222" s="178"/>
      <c r="I222" s="178"/>
      <c r="J222" s="178"/>
      <c r="K222" s="179"/>
      <c r="L222" s="178"/>
      <c r="N222" s="174"/>
      <c r="O222" s="175"/>
      <c r="P222" s="175"/>
      <c r="Q222" s="175"/>
      <c r="R222" s="176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</row>
    <row r="223" spans="4:45" s="143" customFormat="1" x14ac:dyDescent="0.25">
      <c r="D223" s="178"/>
      <c r="E223" s="178"/>
      <c r="F223" s="178"/>
      <c r="G223" s="178"/>
      <c r="H223" s="178"/>
      <c r="I223" s="178"/>
      <c r="J223" s="178"/>
      <c r="K223" s="179"/>
      <c r="L223" s="178"/>
      <c r="N223" s="174"/>
      <c r="O223" s="175"/>
      <c r="P223" s="175"/>
      <c r="Q223" s="175"/>
      <c r="R223" s="176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</row>
    <row r="224" spans="4:45" s="143" customFormat="1" x14ac:dyDescent="0.25">
      <c r="D224" s="178"/>
      <c r="E224" s="178"/>
      <c r="F224" s="178"/>
      <c r="G224" s="178"/>
      <c r="H224" s="178"/>
      <c r="I224" s="178"/>
      <c r="J224" s="178"/>
      <c r="K224" s="179"/>
      <c r="L224" s="178"/>
      <c r="N224" s="174"/>
      <c r="O224" s="175"/>
      <c r="P224" s="175"/>
      <c r="Q224" s="175"/>
      <c r="R224" s="176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</row>
    <row r="225" spans="4:45" s="143" customFormat="1" x14ac:dyDescent="0.25">
      <c r="D225" s="178"/>
      <c r="E225" s="178"/>
      <c r="F225" s="178"/>
      <c r="G225" s="178"/>
      <c r="H225" s="178"/>
      <c r="I225" s="178"/>
      <c r="J225" s="178"/>
      <c r="K225" s="179"/>
      <c r="L225" s="178"/>
      <c r="N225" s="174"/>
      <c r="O225" s="175"/>
      <c r="P225" s="175"/>
      <c r="Q225" s="175"/>
      <c r="R225" s="176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</row>
    <row r="226" spans="4:45" s="143" customFormat="1" x14ac:dyDescent="0.25">
      <c r="D226" s="178"/>
      <c r="E226" s="178"/>
      <c r="F226" s="178"/>
      <c r="G226" s="178"/>
      <c r="H226" s="178"/>
      <c r="I226" s="178"/>
      <c r="J226" s="178"/>
      <c r="K226" s="179"/>
      <c r="L226" s="178"/>
      <c r="N226" s="174"/>
      <c r="O226" s="175"/>
      <c r="P226" s="175"/>
      <c r="Q226" s="175"/>
      <c r="R226" s="176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</row>
    <row r="227" spans="4:45" s="143" customFormat="1" x14ac:dyDescent="0.25">
      <c r="D227" s="178"/>
      <c r="E227" s="178"/>
      <c r="F227" s="178"/>
      <c r="G227" s="178"/>
      <c r="H227" s="178"/>
      <c r="I227" s="178"/>
      <c r="J227" s="178"/>
      <c r="K227" s="179"/>
      <c r="L227" s="178"/>
      <c r="N227" s="174"/>
      <c r="O227" s="175"/>
      <c r="P227" s="175"/>
      <c r="Q227" s="175"/>
      <c r="R227" s="176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</row>
    <row r="228" spans="4:45" s="143" customFormat="1" x14ac:dyDescent="0.25">
      <c r="D228" s="178"/>
      <c r="E228" s="178"/>
      <c r="F228" s="178"/>
      <c r="G228" s="178"/>
      <c r="H228" s="178"/>
      <c r="I228" s="178"/>
      <c r="J228" s="178"/>
      <c r="K228" s="179"/>
      <c r="L228" s="178"/>
      <c r="N228" s="174"/>
      <c r="O228" s="175"/>
      <c r="P228" s="175"/>
      <c r="Q228" s="175"/>
      <c r="R228" s="176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</row>
    <row r="229" spans="4:45" s="143" customFormat="1" x14ac:dyDescent="0.25">
      <c r="D229" s="178"/>
      <c r="E229" s="178"/>
      <c r="F229" s="178"/>
      <c r="G229" s="178"/>
      <c r="H229" s="178"/>
      <c r="I229" s="178"/>
      <c r="J229" s="178"/>
      <c r="K229" s="179"/>
      <c r="L229" s="178"/>
      <c r="N229" s="174"/>
      <c r="O229" s="175"/>
      <c r="P229" s="175"/>
      <c r="Q229" s="175"/>
      <c r="R229" s="176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</row>
    <row r="230" spans="4:45" s="143" customFormat="1" x14ac:dyDescent="0.25">
      <c r="D230" s="178"/>
      <c r="E230" s="178"/>
      <c r="F230" s="178"/>
      <c r="G230" s="178"/>
      <c r="H230" s="178"/>
      <c r="I230" s="178"/>
      <c r="J230" s="178"/>
      <c r="K230" s="179"/>
      <c r="L230" s="178"/>
      <c r="N230" s="174"/>
      <c r="O230" s="175"/>
      <c r="P230" s="175"/>
      <c r="Q230" s="175"/>
      <c r="R230" s="176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</row>
    <row r="231" spans="4:45" s="143" customFormat="1" x14ac:dyDescent="0.25">
      <c r="D231" s="178"/>
      <c r="E231" s="178"/>
      <c r="F231" s="178"/>
      <c r="G231" s="178"/>
      <c r="H231" s="178"/>
      <c r="I231" s="178"/>
      <c r="J231" s="178"/>
      <c r="K231" s="179"/>
      <c r="L231" s="178"/>
      <c r="N231" s="174"/>
      <c r="O231" s="175"/>
      <c r="P231" s="175"/>
      <c r="Q231" s="175"/>
      <c r="R231" s="176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</row>
    <row r="232" spans="4:45" s="143" customFormat="1" x14ac:dyDescent="0.25">
      <c r="D232" s="178"/>
      <c r="E232" s="178"/>
      <c r="F232" s="178"/>
      <c r="G232" s="178"/>
      <c r="H232" s="178"/>
      <c r="I232" s="178"/>
      <c r="J232" s="178"/>
      <c r="K232" s="179"/>
      <c r="L232" s="178"/>
      <c r="N232" s="174"/>
      <c r="O232" s="175"/>
      <c r="P232" s="175"/>
      <c r="Q232" s="175"/>
      <c r="R232" s="176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</row>
    <row r="233" spans="4:45" s="143" customFormat="1" x14ac:dyDescent="0.25">
      <c r="D233" s="178"/>
      <c r="E233" s="178"/>
      <c r="F233" s="178"/>
      <c r="G233" s="178"/>
      <c r="H233" s="178"/>
      <c r="I233" s="178"/>
      <c r="J233" s="178"/>
      <c r="K233" s="179"/>
      <c r="L233" s="178"/>
      <c r="N233" s="174"/>
      <c r="O233" s="175"/>
      <c r="P233" s="175"/>
      <c r="Q233" s="175"/>
      <c r="R233" s="176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</row>
    <row r="234" spans="4:45" s="143" customFormat="1" x14ac:dyDescent="0.25">
      <c r="D234" s="178"/>
      <c r="E234" s="178"/>
      <c r="F234" s="178"/>
      <c r="G234" s="178"/>
      <c r="H234" s="178"/>
      <c r="I234" s="178"/>
      <c r="J234" s="178"/>
      <c r="K234" s="179"/>
      <c r="L234" s="178"/>
      <c r="N234" s="174"/>
      <c r="O234" s="175"/>
      <c r="P234" s="175"/>
      <c r="Q234" s="175"/>
      <c r="R234" s="176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</row>
    <row r="235" spans="4:45" s="143" customFormat="1" x14ac:dyDescent="0.25">
      <c r="D235" s="178"/>
      <c r="E235" s="178"/>
      <c r="F235" s="178"/>
      <c r="G235" s="178"/>
      <c r="H235" s="178"/>
      <c r="I235" s="178"/>
      <c r="J235" s="178"/>
      <c r="K235" s="179"/>
      <c r="L235" s="178"/>
      <c r="N235" s="174"/>
      <c r="O235" s="175"/>
      <c r="P235" s="175"/>
      <c r="Q235" s="175"/>
      <c r="R235" s="176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</row>
    <row r="236" spans="4:45" s="143" customFormat="1" x14ac:dyDescent="0.25">
      <c r="D236" s="178"/>
      <c r="E236" s="178"/>
      <c r="F236" s="178"/>
      <c r="G236" s="178"/>
      <c r="H236" s="178"/>
      <c r="I236" s="178"/>
      <c r="J236" s="178"/>
      <c r="K236" s="179"/>
      <c r="L236" s="178"/>
      <c r="N236" s="174"/>
      <c r="O236" s="175"/>
      <c r="P236" s="175"/>
      <c r="Q236" s="175"/>
      <c r="R236" s="176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</row>
    <row r="237" spans="4:45" s="143" customFormat="1" x14ac:dyDescent="0.25">
      <c r="D237" s="178"/>
      <c r="E237" s="178"/>
      <c r="F237" s="178"/>
      <c r="G237" s="178"/>
      <c r="H237" s="178"/>
      <c r="I237" s="178"/>
      <c r="J237" s="178"/>
      <c r="K237" s="179"/>
      <c r="L237" s="178"/>
      <c r="N237" s="174"/>
      <c r="O237" s="175"/>
      <c r="P237" s="175"/>
      <c r="Q237" s="175"/>
      <c r="R237" s="176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</row>
    <row r="238" spans="4:45" s="143" customFormat="1" x14ac:dyDescent="0.25">
      <c r="D238" s="178"/>
      <c r="E238" s="178"/>
      <c r="F238" s="178"/>
      <c r="G238" s="178"/>
      <c r="H238" s="178"/>
      <c r="I238" s="178"/>
      <c r="J238" s="178"/>
      <c r="K238" s="179"/>
      <c r="L238" s="178"/>
      <c r="N238" s="174"/>
      <c r="O238" s="175"/>
      <c r="P238" s="175"/>
      <c r="Q238" s="175"/>
      <c r="R238" s="176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</row>
    <row r="239" spans="4:45" s="143" customFormat="1" x14ac:dyDescent="0.25">
      <c r="D239" s="178"/>
      <c r="E239" s="178"/>
      <c r="F239" s="178"/>
      <c r="G239" s="178"/>
      <c r="H239" s="178"/>
      <c r="I239" s="178"/>
      <c r="J239" s="178"/>
      <c r="K239" s="179"/>
      <c r="L239" s="178"/>
      <c r="N239" s="174"/>
      <c r="O239" s="175"/>
      <c r="P239" s="175"/>
      <c r="Q239" s="175"/>
      <c r="R239" s="176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</row>
    <row r="240" spans="4:45" s="143" customFormat="1" x14ac:dyDescent="0.25">
      <c r="D240" s="178"/>
      <c r="E240" s="178"/>
      <c r="F240" s="178"/>
      <c r="G240" s="178"/>
      <c r="H240" s="178"/>
      <c r="I240" s="178"/>
      <c r="J240" s="178"/>
      <c r="K240" s="179"/>
      <c r="L240" s="178"/>
      <c r="N240" s="174"/>
      <c r="O240" s="175"/>
      <c r="P240" s="175"/>
      <c r="Q240" s="175"/>
      <c r="R240" s="176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</row>
    <row r="241" spans="4:45" s="143" customFormat="1" x14ac:dyDescent="0.25">
      <c r="D241" s="178"/>
      <c r="E241" s="178"/>
      <c r="F241" s="178"/>
      <c r="G241" s="178"/>
      <c r="H241" s="178"/>
      <c r="I241" s="178"/>
      <c r="J241" s="178"/>
      <c r="K241" s="179"/>
      <c r="L241" s="178"/>
      <c r="N241" s="174"/>
      <c r="O241" s="175"/>
      <c r="P241" s="175"/>
      <c r="Q241" s="175"/>
      <c r="R241" s="176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</row>
    <row r="242" spans="4:45" s="143" customFormat="1" x14ac:dyDescent="0.25">
      <c r="D242" s="178"/>
      <c r="E242" s="178"/>
      <c r="F242" s="178"/>
      <c r="G242" s="178"/>
      <c r="H242" s="178"/>
      <c r="I242" s="178"/>
      <c r="J242" s="178"/>
      <c r="K242" s="179"/>
      <c r="L242" s="178"/>
      <c r="N242" s="174"/>
      <c r="O242" s="175"/>
      <c r="P242" s="175"/>
      <c r="Q242" s="175"/>
      <c r="R242" s="176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</row>
    <row r="243" spans="4:45" s="143" customFormat="1" x14ac:dyDescent="0.25">
      <c r="D243" s="178"/>
      <c r="E243" s="178"/>
      <c r="F243" s="178"/>
      <c r="G243" s="178"/>
      <c r="H243" s="178"/>
      <c r="I243" s="178"/>
      <c r="J243" s="178"/>
      <c r="K243" s="179"/>
      <c r="L243" s="178"/>
      <c r="N243" s="174"/>
      <c r="O243" s="175"/>
      <c r="P243" s="175"/>
      <c r="Q243" s="175"/>
      <c r="R243" s="176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</row>
    <row r="244" spans="4:45" s="143" customFormat="1" x14ac:dyDescent="0.25">
      <c r="D244" s="178"/>
      <c r="E244" s="178"/>
      <c r="F244" s="178"/>
      <c r="G244" s="178"/>
      <c r="H244" s="178"/>
      <c r="I244" s="178"/>
      <c r="J244" s="178"/>
      <c r="K244" s="179"/>
      <c r="L244" s="178"/>
      <c r="N244" s="174"/>
      <c r="O244" s="175"/>
      <c r="P244" s="175"/>
      <c r="Q244" s="175"/>
      <c r="R244" s="176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</row>
    <row r="245" spans="4:45" s="143" customFormat="1" x14ac:dyDescent="0.25">
      <c r="D245" s="178"/>
      <c r="E245" s="178"/>
      <c r="F245" s="178"/>
      <c r="G245" s="178"/>
      <c r="H245" s="178"/>
      <c r="I245" s="178"/>
      <c r="J245" s="178"/>
      <c r="K245" s="179"/>
      <c r="L245" s="178"/>
      <c r="N245" s="174"/>
      <c r="O245" s="175"/>
      <c r="P245" s="175"/>
      <c r="Q245" s="175"/>
      <c r="R245" s="176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</row>
    <row r="246" spans="4:45" s="143" customFormat="1" x14ac:dyDescent="0.25">
      <c r="D246" s="178"/>
      <c r="E246" s="178"/>
      <c r="F246" s="178"/>
      <c r="G246" s="178"/>
      <c r="H246" s="178"/>
      <c r="I246" s="178"/>
      <c r="J246" s="178"/>
      <c r="K246" s="179"/>
      <c r="L246" s="178"/>
      <c r="N246" s="174"/>
      <c r="O246" s="175"/>
      <c r="P246" s="175"/>
      <c r="Q246" s="175"/>
      <c r="R246" s="176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</row>
    <row r="247" spans="4:45" s="143" customFormat="1" x14ac:dyDescent="0.25">
      <c r="D247" s="178"/>
      <c r="E247" s="178"/>
      <c r="F247" s="178"/>
      <c r="G247" s="178"/>
      <c r="H247" s="178"/>
      <c r="I247" s="178"/>
      <c r="J247" s="178"/>
      <c r="K247" s="179"/>
      <c r="L247" s="178"/>
      <c r="N247" s="174"/>
      <c r="O247" s="175"/>
      <c r="P247" s="175"/>
      <c r="Q247" s="175"/>
      <c r="R247" s="176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</row>
    <row r="248" spans="4:45" s="143" customFormat="1" x14ac:dyDescent="0.25">
      <c r="D248" s="178"/>
      <c r="E248" s="178"/>
      <c r="F248" s="178"/>
      <c r="G248" s="178"/>
      <c r="H248" s="178"/>
      <c r="I248" s="178"/>
      <c r="J248" s="178"/>
      <c r="K248" s="179"/>
      <c r="L248" s="178"/>
      <c r="N248" s="174"/>
      <c r="O248" s="175"/>
      <c r="P248" s="175"/>
      <c r="Q248" s="175"/>
      <c r="R248" s="176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</row>
    <row r="249" spans="4:45" s="143" customFormat="1" x14ac:dyDescent="0.25">
      <c r="D249" s="178"/>
      <c r="E249" s="178"/>
      <c r="F249" s="178"/>
      <c r="G249" s="178"/>
      <c r="H249" s="178"/>
      <c r="I249" s="178"/>
      <c r="J249" s="178"/>
      <c r="K249" s="179"/>
      <c r="L249" s="178"/>
      <c r="N249" s="174"/>
      <c r="O249" s="175"/>
      <c r="P249" s="175"/>
      <c r="Q249" s="175"/>
      <c r="R249" s="176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</row>
    <row r="250" spans="4:45" s="143" customFormat="1" x14ac:dyDescent="0.25">
      <c r="D250" s="178"/>
      <c r="E250" s="178"/>
      <c r="F250" s="178"/>
      <c r="G250" s="178"/>
      <c r="H250" s="178"/>
      <c r="I250" s="178"/>
      <c r="J250" s="178"/>
      <c r="K250" s="179"/>
      <c r="L250" s="178"/>
      <c r="N250" s="174"/>
      <c r="O250" s="175"/>
      <c r="P250" s="175"/>
      <c r="Q250" s="175"/>
      <c r="R250" s="176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</row>
    <row r="251" spans="4:45" s="143" customFormat="1" x14ac:dyDescent="0.25">
      <c r="D251" s="178"/>
      <c r="E251" s="178"/>
      <c r="F251" s="178"/>
      <c r="G251" s="178"/>
      <c r="H251" s="178"/>
      <c r="I251" s="178"/>
      <c r="J251" s="178"/>
      <c r="K251" s="179"/>
      <c r="L251" s="178"/>
      <c r="N251" s="174"/>
      <c r="O251" s="175"/>
      <c r="P251" s="175"/>
      <c r="Q251" s="175"/>
      <c r="R251" s="176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</row>
    <row r="252" spans="4:45" s="143" customFormat="1" x14ac:dyDescent="0.25">
      <c r="D252" s="178"/>
      <c r="E252" s="178"/>
      <c r="F252" s="178"/>
      <c r="G252" s="178"/>
      <c r="H252" s="178"/>
      <c r="I252" s="178"/>
      <c r="J252" s="178"/>
      <c r="K252" s="179"/>
      <c r="L252" s="178"/>
      <c r="N252" s="174"/>
      <c r="O252" s="175"/>
      <c r="P252" s="175"/>
      <c r="Q252" s="175"/>
      <c r="R252" s="176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</row>
    <row r="253" spans="4:45" s="143" customFormat="1" x14ac:dyDescent="0.25">
      <c r="D253" s="178"/>
      <c r="E253" s="178"/>
      <c r="F253" s="178"/>
      <c r="G253" s="178"/>
      <c r="H253" s="178"/>
      <c r="I253" s="178"/>
      <c r="J253" s="178"/>
      <c r="K253" s="179"/>
      <c r="L253" s="178"/>
      <c r="N253" s="174"/>
      <c r="O253" s="175"/>
      <c r="P253" s="175"/>
      <c r="Q253" s="175"/>
      <c r="R253" s="176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</row>
    <row r="254" spans="4:45" s="143" customFormat="1" x14ac:dyDescent="0.25">
      <c r="D254" s="178"/>
      <c r="E254" s="178"/>
      <c r="F254" s="178"/>
      <c r="G254" s="178"/>
      <c r="H254" s="178"/>
      <c r="I254" s="178"/>
      <c r="J254" s="178"/>
      <c r="K254" s="179"/>
      <c r="L254" s="178"/>
      <c r="N254" s="174"/>
      <c r="O254" s="175"/>
      <c r="P254" s="175"/>
      <c r="Q254" s="175"/>
      <c r="R254" s="176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</row>
    <row r="255" spans="4:45" s="143" customFormat="1" x14ac:dyDescent="0.25">
      <c r="D255" s="178"/>
      <c r="E255" s="178"/>
      <c r="F255" s="178"/>
      <c r="G255" s="178"/>
      <c r="H255" s="178"/>
      <c r="I255" s="178"/>
      <c r="J255" s="178"/>
      <c r="K255" s="179"/>
      <c r="L255" s="178"/>
      <c r="N255" s="174"/>
      <c r="O255" s="175"/>
      <c r="P255" s="175"/>
      <c r="Q255" s="175"/>
      <c r="R255" s="176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</row>
    <row r="256" spans="4:45" s="143" customFormat="1" x14ac:dyDescent="0.25">
      <c r="D256" s="178"/>
      <c r="E256" s="178"/>
      <c r="F256" s="178"/>
      <c r="G256" s="178"/>
      <c r="H256" s="178"/>
      <c r="I256" s="178"/>
      <c r="J256" s="178"/>
      <c r="K256" s="179"/>
      <c r="L256" s="178"/>
      <c r="N256" s="174"/>
      <c r="O256" s="175"/>
      <c r="P256" s="175"/>
      <c r="Q256" s="175"/>
      <c r="R256" s="176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</row>
    <row r="257" spans="4:45" s="143" customFormat="1" x14ac:dyDescent="0.25">
      <c r="D257" s="178"/>
      <c r="E257" s="178"/>
      <c r="F257" s="178"/>
      <c r="G257" s="178"/>
      <c r="H257" s="178"/>
      <c r="I257" s="178"/>
      <c r="J257" s="178"/>
      <c r="K257" s="179"/>
      <c r="L257" s="178"/>
      <c r="N257" s="174"/>
      <c r="O257" s="175"/>
      <c r="P257" s="175"/>
      <c r="Q257" s="175"/>
      <c r="R257" s="176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</row>
    <row r="258" spans="4:45" s="143" customFormat="1" x14ac:dyDescent="0.25">
      <c r="D258" s="178"/>
      <c r="E258" s="178"/>
      <c r="F258" s="178"/>
      <c r="G258" s="178"/>
      <c r="H258" s="178"/>
      <c r="I258" s="178"/>
      <c r="J258" s="178"/>
      <c r="K258" s="179"/>
      <c r="L258" s="178"/>
      <c r="N258" s="174"/>
      <c r="O258" s="175"/>
      <c r="P258" s="175"/>
      <c r="Q258" s="175"/>
      <c r="R258" s="176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</row>
    <row r="259" spans="4:45" s="143" customFormat="1" x14ac:dyDescent="0.25">
      <c r="D259" s="178"/>
      <c r="E259" s="178"/>
      <c r="F259" s="178"/>
      <c r="G259" s="178"/>
      <c r="H259" s="178"/>
      <c r="I259" s="178"/>
      <c r="J259" s="178"/>
      <c r="K259" s="179"/>
      <c r="L259" s="178"/>
      <c r="N259" s="174"/>
      <c r="O259" s="175"/>
      <c r="P259" s="175"/>
      <c r="Q259" s="175"/>
      <c r="R259" s="176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</row>
    <row r="260" spans="4:45" s="143" customFormat="1" x14ac:dyDescent="0.25">
      <c r="D260" s="178"/>
      <c r="E260" s="178"/>
      <c r="F260" s="178"/>
      <c r="G260" s="178"/>
      <c r="H260" s="178"/>
      <c r="I260" s="178"/>
      <c r="J260" s="178"/>
      <c r="K260" s="179"/>
      <c r="L260" s="178"/>
      <c r="N260" s="174"/>
      <c r="O260" s="175"/>
      <c r="P260" s="175"/>
      <c r="Q260" s="175"/>
      <c r="R260" s="176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</row>
    <row r="261" spans="4:45" s="143" customFormat="1" x14ac:dyDescent="0.25">
      <c r="D261" s="178"/>
      <c r="E261" s="178"/>
      <c r="F261" s="178"/>
      <c r="G261" s="178"/>
      <c r="H261" s="178"/>
      <c r="I261" s="178"/>
      <c r="J261" s="178"/>
      <c r="K261" s="179"/>
      <c r="L261" s="178"/>
      <c r="N261" s="174"/>
      <c r="O261" s="175"/>
      <c r="P261" s="175"/>
      <c r="Q261" s="175"/>
      <c r="R261" s="176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</row>
    <row r="262" spans="4:45" s="143" customFormat="1" x14ac:dyDescent="0.25">
      <c r="D262" s="178"/>
      <c r="E262" s="178"/>
      <c r="F262" s="178"/>
      <c r="G262" s="178"/>
      <c r="H262" s="178"/>
      <c r="I262" s="178"/>
      <c r="J262" s="178"/>
      <c r="K262" s="179"/>
      <c r="L262" s="178"/>
      <c r="N262" s="174"/>
      <c r="O262" s="175"/>
      <c r="P262" s="175"/>
      <c r="Q262" s="175"/>
      <c r="R262" s="176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</row>
    <row r="263" spans="4:45" s="143" customFormat="1" x14ac:dyDescent="0.25">
      <c r="D263" s="178"/>
      <c r="E263" s="178"/>
      <c r="F263" s="178"/>
      <c r="G263" s="178"/>
      <c r="H263" s="178"/>
      <c r="I263" s="178"/>
      <c r="J263" s="178"/>
      <c r="K263" s="179"/>
      <c r="L263" s="178"/>
      <c r="N263" s="174"/>
      <c r="O263" s="175"/>
      <c r="P263" s="175"/>
      <c r="Q263" s="175"/>
      <c r="R263" s="176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</row>
    <row r="264" spans="4:45" s="143" customFormat="1" x14ac:dyDescent="0.25">
      <c r="D264" s="178"/>
      <c r="E264" s="178"/>
      <c r="F264" s="178"/>
      <c r="G264" s="178"/>
      <c r="H264" s="178"/>
      <c r="I264" s="178"/>
      <c r="J264" s="178"/>
      <c r="K264" s="179"/>
      <c r="L264" s="178"/>
      <c r="N264" s="174"/>
      <c r="O264" s="175"/>
      <c r="P264" s="175"/>
      <c r="Q264" s="175"/>
      <c r="R264" s="176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</row>
    <row r="265" spans="4:45" s="143" customFormat="1" x14ac:dyDescent="0.25">
      <c r="D265" s="178"/>
      <c r="E265" s="178"/>
      <c r="F265" s="178"/>
      <c r="G265" s="178"/>
      <c r="H265" s="178"/>
      <c r="I265" s="178"/>
      <c r="J265" s="178"/>
      <c r="K265" s="179"/>
      <c r="L265" s="178"/>
      <c r="N265" s="174"/>
      <c r="O265" s="175"/>
      <c r="P265" s="175"/>
      <c r="Q265" s="175"/>
      <c r="R265" s="176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</row>
    <row r="266" spans="4:45" s="143" customFormat="1" x14ac:dyDescent="0.25">
      <c r="D266" s="178"/>
      <c r="E266" s="178"/>
      <c r="F266" s="178"/>
      <c r="G266" s="178"/>
      <c r="H266" s="178"/>
      <c r="I266" s="178"/>
      <c r="J266" s="178"/>
      <c r="K266" s="179"/>
      <c r="L266" s="178"/>
      <c r="N266" s="174"/>
      <c r="O266" s="175"/>
      <c r="P266" s="175"/>
      <c r="Q266" s="175"/>
      <c r="R266" s="176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</row>
    <row r="267" spans="4:45" s="143" customFormat="1" x14ac:dyDescent="0.25">
      <c r="D267" s="178"/>
      <c r="E267" s="178"/>
      <c r="F267" s="178"/>
      <c r="G267" s="178"/>
      <c r="H267" s="178"/>
      <c r="I267" s="178"/>
      <c r="J267" s="178"/>
      <c r="K267" s="179"/>
      <c r="L267" s="178"/>
      <c r="N267" s="174"/>
      <c r="O267" s="175"/>
      <c r="P267" s="175"/>
      <c r="Q267" s="175"/>
      <c r="R267" s="176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</row>
    <row r="268" spans="4:45" s="143" customFormat="1" x14ac:dyDescent="0.25">
      <c r="D268" s="178"/>
      <c r="E268" s="178"/>
      <c r="F268" s="178"/>
      <c r="G268" s="178"/>
      <c r="H268" s="178"/>
      <c r="I268" s="178"/>
      <c r="J268" s="178"/>
      <c r="K268" s="179"/>
      <c r="L268" s="178"/>
      <c r="N268" s="174"/>
      <c r="O268" s="175"/>
      <c r="P268" s="175"/>
      <c r="Q268" s="175"/>
      <c r="R268" s="176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</row>
    <row r="269" spans="4:45" s="143" customFormat="1" x14ac:dyDescent="0.25">
      <c r="D269" s="178"/>
      <c r="E269" s="178"/>
      <c r="F269" s="178"/>
      <c r="G269" s="178"/>
      <c r="H269" s="178"/>
      <c r="I269" s="178"/>
      <c r="J269" s="178"/>
      <c r="K269" s="179"/>
      <c r="L269" s="178"/>
      <c r="N269" s="174"/>
      <c r="O269" s="175"/>
      <c r="P269" s="175"/>
      <c r="Q269" s="175"/>
      <c r="R269" s="176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</row>
    <row r="270" spans="4:45" s="143" customFormat="1" x14ac:dyDescent="0.25">
      <c r="D270" s="178"/>
      <c r="E270" s="178"/>
      <c r="F270" s="178"/>
      <c r="G270" s="178"/>
      <c r="H270" s="178"/>
      <c r="I270" s="178"/>
      <c r="J270" s="178"/>
      <c r="K270" s="179"/>
      <c r="L270" s="178"/>
      <c r="N270" s="174"/>
      <c r="O270" s="175"/>
      <c r="P270" s="175"/>
      <c r="Q270" s="175"/>
      <c r="R270" s="176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</row>
    <row r="271" spans="4:45" s="143" customFormat="1" x14ac:dyDescent="0.25">
      <c r="D271" s="178"/>
      <c r="E271" s="178"/>
      <c r="F271" s="178"/>
      <c r="G271" s="178"/>
      <c r="H271" s="178"/>
      <c r="I271" s="178"/>
      <c r="J271" s="178"/>
      <c r="K271" s="179"/>
      <c r="L271" s="178"/>
      <c r="N271" s="174"/>
      <c r="O271" s="175"/>
      <c r="P271" s="175"/>
      <c r="Q271" s="175"/>
      <c r="R271" s="176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</row>
    <row r="272" spans="4:45" s="143" customFormat="1" x14ac:dyDescent="0.25">
      <c r="D272" s="178"/>
      <c r="E272" s="178"/>
      <c r="F272" s="178"/>
      <c r="G272" s="178"/>
      <c r="H272" s="178"/>
      <c r="I272" s="178"/>
      <c r="J272" s="178"/>
      <c r="K272" s="179"/>
      <c r="L272" s="178"/>
      <c r="N272" s="174"/>
      <c r="O272" s="175"/>
      <c r="P272" s="175"/>
      <c r="Q272" s="175"/>
      <c r="R272" s="176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</row>
    <row r="273" spans="4:45" s="143" customFormat="1" x14ac:dyDescent="0.25">
      <c r="D273" s="178"/>
      <c r="E273" s="178"/>
      <c r="F273" s="178"/>
      <c r="G273" s="178"/>
      <c r="H273" s="178"/>
      <c r="I273" s="178"/>
      <c r="J273" s="178"/>
      <c r="K273" s="179"/>
      <c r="L273" s="178"/>
      <c r="N273" s="174"/>
      <c r="O273" s="175"/>
      <c r="P273" s="175"/>
      <c r="Q273" s="175"/>
      <c r="R273" s="176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</row>
    <row r="274" spans="4:45" s="143" customFormat="1" x14ac:dyDescent="0.25">
      <c r="D274" s="178"/>
      <c r="E274" s="178"/>
      <c r="F274" s="178"/>
      <c r="G274" s="178"/>
      <c r="H274" s="178"/>
      <c r="I274" s="178"/>
      <c r="J274" s="178"/>
      <c r="K274" s="179"/>
      <c r="L274" s="178"/>
      <c r="N274" s="174"/>
      <c r="O274" s="175"/>
      <c r="P274" s="175"/>
      <c r="Q274" s="175"/>
      <c r="R274" s="176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</row>
    <row r="275" spans="4:45" s="143" customFormat="1" x14ac:dyDescent="0.25">
      <c r="D275" s="178"/>
      <c r="E275" s="178"/>
      <c r="F275" s="178"/>
      <c r="G275" s="178"/>
      <c r="H275" s="178"/>
      <c r="I275" s="178"/>
      <c r="J275" s="178"/>
      <c r="K275" s="179"/>
      <c r="L275" s="178"/>
      <c r="N275" s="174"/>
      <c r="O275" s="175"/>
      <c r="P275" s="175"/>
      <c r="Q275" s="175"/>
      <c r="R275" s="176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</row>
    <row r="276" spans="4:45" s="143" customFormat="1" x14ac:dyDescent="0.25">
      <c r="D276" s="178"/>
      <c r="E276" s="178"/>
      <c r="F276" s="178"/>
      <c r="G276" s="178"/>
      <c r="H276" s="178"/>
      <c r="I276" s="178"/>
      <c r="J276" s="178"/>
      <c r="K276" s="179"/>
      <c r="L276" s="178"/>
      <c r="N276" s="174"/>
      <c r="O276" s="175"/>
      <c r="P276" s="175"/>
      <c r="Q276" s="175"/>
      <c r="R276" s="176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</row>
    <row r="277" spans="4:45" s="143" customFormat="1" x14ac:dyDescent="0.25">
      <c r="D277" s="178"/>
      <c r="E277" s="178"/>
      <c r="F277" s="178"/>
      <c r="G277" s="178"/>
      <c r="H277" s="178"/>
      <c r="I277" s="178"/>
      <c r="J277" s="178"/>
      <c r="K277" s="179"/>
      <c r="L277" s="178"/>
      <c r="N277" s="174"/>
      <c r="O277" s="175"/>
      <c r="P277" s="175"/>
      <c r="Q277" s="175"/>
      <c r="R277" s="176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</row>
    <row r="278" spans="4:45" s="143" customFormat="1" x14ac:dyDescent="0.25">
      <c r="D278" s="178"/>
      <c r="E278" s="178"/>
      <c r="F278" s="178"/>
      <c r="G278" s="178"/>
      <c r="H278" s="178"/>
      <c r="I278" s="178"/>
      <c r="J278" s="178"/>
      <c r="K278" s="179"/>
      <c r="L278" s="178"/>
      <c r="N278" s="174"/>
      <c r="O278" s="175"/>
      <c r="P278" s="175"/>
      <c r="Q278" s="175"/>
      <c r="R278" s="176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</row>
    <row r="279" spans="4:45" s="143" customFormat="1" x14ac:dyDescent="0.25">
      <c r="D279" s="178"/>
      <c r="E279" s="178"/>
      <c r="F279" s="178"/>
      <c r="G279" s="178"/>
      <c r="H279" s="178"/>
      <c r="I279" s="178"/>
      <c r="J279" s="178"/>
      <c r="K279" s="179"/>
      <c r="L279" s="178"/>
      <c r="N279" s="174"/>
      <c r="O279" s="175"/>
      <c r="P279" s="175"/>
      <c r="Q279" s="175"/>
      <c r="R279" s="176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</row>
    <row r="280" spans="4:45" s="143" customFormat="1" x14ac:dyDescent="0.25">
      <c r="D280" s="178"/>
      <c r="E280" s="178"/>
      <c r="F280" s="178"/>
      <c r="G280" s="178"/>
      <c r="H280" s="178"/>
      <c r="I280" s="178"/>
      <c r="J280" s="178"/>
      <c r="K280" s="179"/>
      <c r="L280" s="178"/>
      <c r="N280" s="174"/>
      <c r="O280" s="175"/>
      <c r="P280" s="175"/>
      <c r="Q280" s="175"/>
      <c r="R280" s="176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</row>
    <row r="281" spans="4:45" s="143" customFormat="1" x14ac:dyDescent="0.25">
      <c r="D281" s="178"/>
      <c r="E281" s="178"/>
      <c r="F281" s="178"/>
      <c r="G281" s="178"/>
      <c r="H281" s="178"/>
      <c r="I281" s="178"/>
      <c r="J281" s="178"/>
      <c r="K281" s="179"/>
      <c r="L281" s="178"/>
      <c r="N281" s="174"/>
      <c r="O281" s="175"/>
      <c r="P281" s="175"/>
      <c r="Q281" s="175"/>
      <c r="R281" s="176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</row>
    <row r="282" spans="4:45" s="143" customFormat="1" x14ac:dyDescent="0.25">
      <c r="D282" s="178"/>
      <c r="E282" s="178"/>
      <c r="F282" s="178"/>
      <c r="G282" s="178"/>
      <c r="H282" s="178"/>
      <c r="I282" s="178"/>
      <c r="J282" s="178"/>
      <c r="K282" s="179"/>
      <c r="L282" s="178"/>
      <c r="N282" s="174"/>
      <c r="O282" s="175"/>
      <c r="P282" s="175"/>
      <c r="Q282" s="175"/>
      <c r="R282" s="176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</row>
    <row r="283" spans="4:45" s="143" customFormat="1" x14ac:dyDescent="0.25">
      <c r="D283" s="178"/>
      <c r="E283" s="178"/>
      <c r="F283" s="178"/>
      <c r="G283" s="178"/>
      <c r="H283" s="178"/>
      <c r="I283" s="178"/>
      <c r="J283" s="178"/>
      <c r="K283" s="179"/>
      <c r="L283" s="178"/>
      <c r="N283" s="174"/>
      <c r="O283" s="175"/>
      <c r="P283" s="175"/>
      <c r="Q283" s="175"/>
      <c r="R283" s="176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</row>
    <row r="284" spans="4:45" s="143" customFormat="1" x14ac:dyDescent="0.25">
      <c r="D284" s="178"/>
      <c r="E284" s="178"/>
      <c r="F284" s="178"/>
      <c r="G284" s="178"/>
      <c r="H284" s="178"/>
      <c r="I284" s="178"/>
      <c r="J284" s="178"/>
      <c r="K284" s="179"/>
      <c r="L284" s="178"/>
      <c r="N284" s="174"/>
      <c r="O284" s="175"/>
      <c r="P284" s="175"/>
      <c r="Q284" s="175"/>
      <c r="R284" s="176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</row>
    <row r="285" spans="4:45" s="143" customFormat="1" x14ac:dyDescent="0.25">
      <c r="D285" s="178"/>
      <c r="E285" s="178"/>
      <c r="F285" s="178"/>
      <c r="G285" s="178"/>
      <c r="H285" s="178"/>
      <c r="I285" s="178"/>
      <c r="J285" s="178"/>
      <c r="K285" s="179"/>
      <c r="L285" s="178"/>
      <c r="N285" s="174"/>
      <c r="O285" s="175"/>
      <c r="P285" s="175"/>
      <c r="Q285" s="175"/>
      <c r="R285" s="176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</row>
    <row r="286" spans="4:45" s="143" customFormat="1" x14ac:dyDescent="0.25">
      <c r="D286" s="178"/>
      <c r="E286" s="178"/>
      <c r="F286" s="178"/>
      <c r="G286" s="178"/>
      <c r="H286" s="178"/>
      <c r="I286" s="178"/>
      <c r="J286" s="178"/>
      <c r="K286" s="179"/>
      <c r="L286" s="178"/>
      <c r="N286" s="174"/>
      <c r="O286" s="175"/>
      <c r="P286" s="175"/>
      <c r="Q286" s="175"/>
      <c r="R286" s="176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</row>
    <row r="287" spans="4:45" s="143" customFormat="1" x14ac:dyDescent="0.25">
      <c r="D287" s="178"/>
      <c r="E287" s="178"/>
      <c r="F287" s="178"/>
      <c r="G287" s="178"/>
      <c r="H287" s="178"/>
      <c r="I287" s="178"/>
      <c r="J287" s="178"/>
      <c r="K287" s="179"/>
      <c r="L287" s="178"/>
      <c r="N287" s="174"/>
      <c r="O287" s="175"/>
      <c r="P287" s="175"/>
      <c r="Q287" s="175"/>
      <c r="R287" s="176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</row>
    <row r="288" spans="4:45" s="143" customFormat="1" x14ac:dyDescent="0.25">
      <c r="D288" s="178"/>
      <c r="E288" s="178"/>
      <c r="F288" s="178"/>
      <c r="G288" s="178"/>
      <c r="H288" s="178"/>
      <c r="I288" s="178"/>
      <c r="J288" s="178"/>
      <c r="K288" s="179"/>
      <c r="L288" s="178"/>
      <c r="N288" s="174"/>
      <c r="O288" s="175"/>
      <c r="P288" s="175"/>
      <c r="Q288" s="175"/>
      <c r="R288" s="176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</row>
    <row r="289" spans="4:45" s="143" customFormat="1" x14ac:dyDescent="0.25">
      <c r="D289" s="178"/>
      <c r="E289" s="178"/>
      <c r="F289" s="178"/>
      <c r="G289" s="178"/>
      <c r="H289" s="178"/>
      <c r="I289" s="178"/>
      <c r="J289" s="178"/>
      <c r="K289" s="179"/>
      <c r="L289" s="178"/>
      <c r="N289" s="174"/>
      <c r="O289" s="175"/>
      <c r="P289" s="175"/>
      <c r="Q289" s="175"/>
      <c r="R289" s="176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</row>
    <row r="290" spans="4:45" s="143" customFormat="1" x14ac:dyDescent="0.25">
      <c r="D290" s="178"/>
      <c r="E290" s="178"/>
      <c r="F290" s="178"/>
      <c r="G290" s="178"/>
      <c r="H290" s="178"/>
      <c r="I290" s="178"/>
      <c r="J290" s="178"/>
      <c r="K290" s="179"/>
      <c r="L290" s="178"/>
      <c r="N290" s="174"/>
      <c r="O290" s="175"/>
      <c r="P290" s="175"/>
      <c r="Q290" s="175"/>
      <c r="R290" s="176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</row>
    <row r="291" spans="4:45" s="143" customFormat="1" x14ac:dyDescent="0.25">
      <c r="D291" s="178"/>
      <c r="E291" s="178"/>
      <c r="F291" s="178"/>
      <c r="G291" s="178"/>
      <c r="H291" s="178"/>
      <c r="I291" s="178"/>
      <c r="J291" s="178"/>
      <c r="K291" s="179"/>
      <c r="L291" s="178"/>
      <c r="N291" s="174"/>
      <c r="O291" s="175"/>
      <c r="P291" s="175"/>
      <c r="Q291" s="175"/>
      <c r="R291" s="176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</row>
    <row r="292" spans="4:45" s="143" customFormat="1" x14ac:dyDescent="0.25">
      <c r="D292" s="178"/>
      <c r="E292" s="178"/>
      <c r="F292" s="178"/>
      <c r="G292" s="178"/>
      <c r="H292" s="178"/>
      <c r="I292" s="178"/>
      <c r="J292" s="178"/>
      <c r="K292" s="179"/>
      <c r="L292" s="178"/>
      <c r="N292" s="174"/>
      <c r="O292" s="175"/>
      <c r="P292" s="175"/>
      <c r="Q292" s="175"/>
      <c r="R292" s="176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</row>
    <row r="293" spans="4:45" s="143" customFormat="1" x14ac:dyDescent="0.25">
      <c r="D293" s="178"/>
      <c r="E293" s="178"/>
      <c r="F293" s="178"/>
      <c r="G293" s="178"/>
      <c r="H293" s="178"/>
      <c r="I293" s="178"/>
      <c r="J293" s="178"/>
      <c r="K293" s="179"/>
      <c r="L293" s="178"/>
      <c r="N293" s="174"/>
      <c r="O293" s="175"/>
      <c r="P293" s="175"/>
      <c r="Q293" s="175"/>
      <c r="R293" s="176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</row>
    <row r="294" spans="4:45" s="143" customFormat="1" x14ac:dyDescent="0.25">
      <c r="D294" s="178"/>
      <c r="E294" s="178"/>
      <c r="F294" s="178"/>
      <c r="G294" s="178"/>
      <c r="H294" s="178"/>
      <c r="I294" s="178"/>
      <c r="J294" s="178"/>
      <c r="K294" s="179"/>
      <c r="L294" s="178"/>
      <c r="N294" s="174"/>
      <c r="O294" s="175"/>
      <c r="P294" s="175"/>
      <c r="Q294" s="175"/>
      <c r="R294" s="176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</row>
    <row r="295" spans="4:45" s="143" customFormat="1" x14ac:dyDescent="0.25">
      <c r="D295" s="178"/>
      <c r="E295" s="178"/>
      <c r="F295" s="178"/>
      <c r="G295" s="178"/>
      <c r="H295" s="178"/>
      <c r="I295" s="178"/>
      <c r="J295" s="178"/>
      <c r="K295" s="179"/>
      <c r="L295" s="178"/>
      <c r="N295" s="174"/>
      <c r="O295" s="175"/>
      <c r="P295" s="175"/>
      <c r="Q295" s="175"/>
      <c r="R295" s="176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</row>
    <row r="296" spans="4:45" s="143" customFormat="1" x14ac:dyDescent="0.25">
      <c r="D296" s="178"/>
      <c r="E296" s="178"/>
      <c r="F296" s="178"/>
      <c r="G296" s="178"/>
      <c r="H296" s="178"/>
      <c r="I296" s="178"/>
      <c r="J296" s="178"/>
      <c r="K296" s="179"/>
      <c r="L296" s="178"/>
      <c r="N296" s="174"/>
      <c r="O296" s="175"/>
      <c r="P296" s="175"/>
      <c r="Q296" s="175"/>
      <c r="R296" s="176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</row>
    <row r="297" spans="4:45" s="143" customFormat="1" x14ac:dyDescent="0.25">
      <c r="D297" s="178"/>
      <c r="E297" s="178"/>
      <c r="F297" s="178"/>
      <c r="G297" s="178"/>
      <c r="H297" s="178"/>
      <c r="I297" s="178"/>
      <c r="J297" s="178"/>
      <c r="K297" s="179"/>
      <c r="L297" s="178"/>
      <c r="N297" s="174"/>
      <c r="O297" s="175"/>
      <c r="P297" s="175"/>
      <c r="Q297" s="175"/>
      <c r="R297" s="176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</row>
    <row r="298" spans="4:45" s="143" customFormat="1" x14ac:dyDescent="0.25">
      <c r="D298" s="178"/>
      <c r="E298" s="178"/>
      <c r="F298" s="178"/>
      <c r="G298" s="178"/>
      <c r="H298" s="178"/>
      <c r="I298" s="178"/>
      <c r="J298" s="178"/>
      <c r="K298" s="179"/>
      <c r="L298" s="178"/>
      <c r="N298" s="174"/>
      <c r="O298" s="175"/>
      <c r="P298" s="175"/>
      <c r="Q298" s="175"/>
      <c r="R298" s="176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</row>
    <row r="299" spans="4:45" s="143" customFormat="1" x14ac:dyDescent="0.25">
      <c r="D299" s="178"/>
      <c r="E299" s="178"/>
      <c r="F299" s="178"/>
      <c r="G299" s="178"/>
      <c r="H299" s="178"/>
      <c r="I299" s="178"/>
      <c r="J299" s="178"/>
      <c r="K299" s="179"/>
      <c r="L299" s="178"/>
      <c r="N299" s="174"/>
      <c r="O299" s="175"/>
      <c r="P299" s="175"/>
      <c r="Q299" s="175"/>
      <c r="R299" s="176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</row>
    <row r="300" spans="4:45" s="143" customFormat="1" x14ac:dyDescent="0.25">
      <c r="D300" s="178"/>
      <c r="E300" s="178"/>
      <c r="F300" s="178"/>
      <c r="G300" s="178"/>
      <c r="H300" s="178"/>
      <c r="I300" s="178"/>
      <c r="J300" s="178"/>
      <c r="K300" s="179"/>
      <c r="L300" s="178"/>
      <c r="N300" s="174"/>
      <c r="O300" s="175"/>
      <c r="P300" s="175"/>
      <c r="Q300" s="175"/>
      <c r="R300" s="176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</row>
    <row r="301" spans="4:45" s="143" customFormat="1" x14ac:dyDescent="0.25">
      <c r="D301" s="178"/>
      <c r="E301" s="178"/>
      <c r="F301" s="178"/>
      <c r="G301" s="178"/>
      <c r="H301" s="178"/>
      <c r="I301" s="178"/>
      <c r="J301" s="178"/>
      <c r="K301" s="179"/>
      <c r="L301" s="178"/>
      <c r="N301" s="174"/>
      <c r="O301" s="175"/>
      <c r="P301" s="175"/>
      <c r="Q301" s="175"/>
      <c r="R301" s="176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</row>
    <row r="302" spans="4:45" s="143" customFormat="1" x14ac:dyDescent="0.25">
      <c r="D302" s="178"/>
      <c r="E302" s="178"/>
      <c r="F302" s="178"/>
      <c r="G302" s="178"/>
      <c r="H302" s="178"/>
      <c r="I302" s="178"/>
      <c r="J302" s="178"/>
      <c r="K302" s="179"/>
      <c r="L302" s="178"/>
      <c r="N302" s="174"/>
      <c r="O302" s="175"/>
      <c r="P302" s="175"/>
      <c r="Q302" s="175"/>
      <c r="R302" s="176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</row>
    <row r="303" spans="4:45" s="143" customFormat="1" x14ac:dyDescent="0.25">
      <c r="D303" s="178"/>
      <c r="E303" s="178"/>
      <c r="F303" s="178"/>
      <c r="G303" s="178"/>
      <c r="H303" s="178"/>
      <c r="I303" s="178"/>
      <c r="J303" s="178"/>
      <c r="K303" s="179"/>
      <c r="L303" s="178"/>
      <c r="N303" s="174"/>
      <c r="O303" s="175"/>
      <c r="P303" s="175"/>
      <c r="Q303" s="175"/>
      <c r="R303" s="176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</row>
    <row r="304" spans="4:45" s="143" customFormat="1" x14ac:dyDescent="0.25">
      <c r="D304" s="178"/>
      <c r="E304" s="178"/>
      <c r="F304" s="178"/>
      <c r="G304" s="178"/>
      <c r="H304" s="178"/>
      <c r="I304" s="178"/>
      <c r="J304" s="178"/>
      <c r="K304" s="179"/>
      <c r="L304" s="178"/>
      <c r="N304" s="174"/>
      <c r="O304" s="175"/>
      <c r="P304" s="175"/>
      <c r="Q304" s="175"/>
      <c r="R304" s="176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</row>
    <row r="305" spans="4:45" s="143" customFormat="1" x14ac:dyDescent="0.25">
      <c r="D305" s="178"/>
      <c r="E305" s="178"/>
      <c r="F305" s="178"/>
      <c r="G305" s="178"/>
      <c r="H305" s="178"/>
      <c r="I305" s="178"/>
      <c r="J305" s="178"/>
      <c r="K305" s="179"/>
      <c r="L305" s="178"/>
      <c r="N305" s="174"/>
      <c r="O305" s="175"/>
      <c r="P305" s="175"/>
      <c r="Q305" s="175"/>
      <c r="R305" s="176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</row>
    <row r="306" spans="4:45" s="143" customFormat="1" x14ac:dyDescent="0.25">
      <c r="D306" s="178"/>
      <c r="E306" s="178"/>
      <c r="F306" s="178"/>
      <c r="G306" s="178"/>
      <c r="H306" s="178"/>
      <c r="I306" s="178"/>
      <c r="J306" s="178"/>
      <c r="K306" s="179"/>
      <c r="L306" s="178"/>
      <c r="N306" s="174"/>
      <c r="O306" s="175"/>
      <c r="P306" s="175"/>
      <c r="Q306" s="175"/>
      <c r="R306" s="176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</row>
    <row r="307" spans="4:45" s="143" customFormat="1" x14ac:dyDescent="0.25">
      <c r="D307" s="178"/>
      <c r="E307" s="178"/>
      <c r="F307" s="178"/>
      <c r="G307" s="178"/>
      <c r="H307" s="178"/>
      <c r="I307" s="178"/>
      <c r="J307" s="178"/>
      <c r="K307" s="179"/>
      <c r="L307" s="178"/>
      <c r="N307" s="174"/>
      <c r="O307" s="175"/>
      <c r="P307" s="175"/>
      <c r="Q307" s="175"/>
      <c r="R307" s="176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</row>
    <row r="308" spans="4:45" s="143" customFormat="1" x14ac:dyDescent="0.25">
      <c r="D308" s="178"/>
      <c r="E308" s="178"/>
      <c r="F308" s="178"/>
      <c r="G308" s="178"/>
      <c r="H308" s="178"/>
      <c r="I308" s="178"/>
      <c r="J308" s="178"/>
      <c r="K308" s="179"/>
      <c r="L308" s="178"/>
      <c r="N308" s="174"/>
      <c r="O308" s="175"/>
      <c r="P308" s="175"/>
      <c r="Q308" s="175"/>
      <c r="R308" s="176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</row>
    <row r="309" spans="4:45" s="143" customFormat="1" x14ac:dyDescent="0.25">
      <c r="D309" s="178"/>
      <c r="E309" s="178"/>
      <c r="F309" s="178"/>
      <c r="G309" s="178"/>
      <c r="H309" s="178"/>
      <c r="I309" s="178"/>
      <c r="J309" s="178"/>
      <c r="K309" s="179"/>
      <c r="L309" s="178"/>
      <c r="N309" s="174"/>
      <c r="O309" s="175"/>
      <c r="P309" s="175"/>
      <c r="Q309" s="175"/>
      <c r="R309" s="176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</row>
    <row r="310" spans="4:45" s="143" customFormat="1" x14ac:dyDescent="0.25">
      <c r="D310" s="178"/>
      <c r="E310" s="178"/>
      <c r="F310" s="178"/>
      <c r="G310" s="178"/>
      <c r="H310" s="178"/>
      <c r="I310" s="178"/>
      <c r="J310" s="178"/>
      <c r="K310" s="179"/>
      <c r="L310" s="178"/>
      <c r="N310" s="174"/>
      <c r="O310" s="175"/>
      <c r="P310" s="175"/>
      <c r="Q310" s="175"/>
      <c r="R310" s="176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</row>
    <row r="311" spans="4:45" s="143" customFormat="1" x14ac:dyDescent="0.25">
      <c r="D311" s="178"/>
      <c r="E311" s="178"/>
      <c r="F311" s="178"/>
      <c r="G311" s="178"/>
      <c r="H311" s="178"/>
      <c r="I311" s="178"/>
      <c r="J311" s="178"/>
      <c r="K311" s="179"/>
      <c r="L311" s="178"/>
      <c r="N311" s="174"/>
      <c r="O311" s="175"/>
      <c r="P311" s="175"/>
      <c r="Q311" s="175"/>
      <c r="R311" s="176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</row>
    <row r="312" spans="4:45" s="143" customFormat="1" x14ac:dyDescent="0.25">
      <c r="D312" s="178"/>
      <c r="E312" s="178"/>
      <c r="F312" s="178"/>
      <c r="G312" s="178"/>
      <c r="H312" s="178"/>
      <c r="I312" s="178"/>
      <c r="J312" s="178"/>
      <c r="K312" s="179"/>
      <c r="L312" s="178"/>
      <c r="N312" s="174"/>
      <c r="O312" s="175"/>
      <c r="P312" s="175"/>
      <c r="Q312" s="175"/>
      <c r="R312" s="176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</row>
    <row r="313" spans="4:45" s="143" customFormat="1" x14ac:dyDescent="0.25">
      <c r="D313" s="178"/>
      <c r="E313" s="178"/>
      <c r="F313" s="178"/>
      <c r="G313" s="178"/>
      <c r="H313" s="178"/>
      <c r="I313" s="178"/>
      <c r="J313" s="178"/>
      <c r="K313" s="179"/>
      <c r="L313" s="178"/>
      <c r="N313" s="174"/>
      <c r="O313" s="175"/>
      <c r="P313" s="175"/>
      <c r="Q313" s="175"/>
      <c r="R313" s="176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</row>
    <row r="314" spans="4:45" s="143" customFormat="1" x14ac:dyDescent="0.25">
      <c r="D314" s="178"/>
      <c r="E314" s="178"/>
      <c r="F314" s="178"/>
      <c r="G314" s="178"/>
      <c r="H314" s="178"/>
      <c r="I314" s="178"/>
      <c r="J314" s="178"/>
      <c r="K314" s="179"/>
      <c r="L314" s="178"/>
      <c r="N314" s="174"/>
      <c r="O314" s="175"/>
      <c r="P314" s="175"/>
      <c r="Q314" s="175"/>
      <c r="R314" s="176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</row>
    <row r="315" spans="4:45" s="143" customFormat="1" x14ac:dyDescent="0.25">
      <c r="D315" s="178"/>
      <c r="E315" s="178"/>
      <c r="F315" s="178"/>
      <c r="G315" s="178"/>
      <c r="H315" s="178"/>
      <c r="I315" s="178"/>
      <c r="J315" s="178"/>
      <c r="K315" s="179"/>
      <c r="L315" s="178"/>
      <c r="N315" s="174"/>
      <c r="O315" s="175"/>
      <c r="P315" s="175"/>
      <c r="Q315" s="175"/>
      <c r="R315" s="176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</row>
    <row r="316" spans="4:45" s="143" customFormat="1" x14ac:dyDescent="0.25">
      <c r="D316" s="178"/>
      <c r="E316" s="178"/>
      <c r="F316" s="178"/>
      <c r="G316" s="178"/>
      <c r="H316" s="178"/>
      <c r="I316" s="178"/>
      <c r="J316" s="178"/>
      <c r="K316" s="179"/>
      <c r="L316" s="178"/>
      <c r="N316" s="174"/>
      <c r="O316" s="175"/>
      <c r="P316" s="175"/>
      <c r="Q316" s="175"/>
      <c r="R316" s="176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</row>
    <row r="317" spans="4:45" s="143" customFormat="1" x14ac:dyDescent="0.25">
      <c r="D317" s="178"/>
      <c r="E317" s="178"/>
      <c r="F317" s="178"/>
      <c r="G317" s="178"/>
      <c r="H317" s="178"/>
      <c r="I317" s="178"/>
      <c r="J317" s="178"/>
      <c r="K317" s="179"/>
      <c r="L317" s="178"/>
      <c r="N317" s="174"/>
      <c r="O317" s="175"/>
      <c r="P317" s="175"/>
      <c r="Q317" s="175"/>
      <c r="R317" s="176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</row>
    <row r="318" spans="4:45" s="143" customFormat="1" x14ac:dyDescent="0.25">
      <c r="D318" s="178"/>
      <c r="E318" s="178"/>
      <c r="F318" s="178"/>
      <c r="G318" s="178"/>
      <c r="H318" s="178"/>
      <c r="I318" s="178"/>
      <c r="J318" s="178"/>
      <c r="K318" s="179"/>
      <c r="L318" s="178"/>
      <c r="N318" s="174"/>
      <c r="O318" s="175"/>
      <c r="P318" s="175"/>
      <c r="Q318" s="175"/>
      <c r="R318" s="176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</row>
    <row r="319" spans="4:45" s="143" customFormat="1" x14ac:dyDescent="0.25">
      <c r="D319" s="178"/>
      <c r="E319" s="178"/>
      <c r="F319" s="178"/>
      <c r="G319" s="178"/>
      <c r="H319" s="178"/>
      <c r="I319" s="178"/>
      <c r="J319" s="178"/>
      <c r="K319" s="179"/>
      <c r="L319" s="178"/>
      <c r="N319" s="174"/>
      <c r="O319" s="175"/>
      <c r="P319" s="175"/>
      <c r="Q319" s="175"/>
      <c r="R319" s="176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</row>
    <row r="320" spans="4:45" s="143" customFormat="1" x14ac:dyDescent="0.25">
      <c r="D320" s="178"/>
      <c r="E320" s="178"/>
      <c r="F320" s="178"/>
      <c r="G320" s="178"/>
      <c r="H320" s="178"/>
      <c r="I320" s="178"/>
      <c r="J320" s="178"/>
      <c r="K320" s="179"/>
      <c r="L320" s="178"/>
      <c r="N320" s="174"/>
      <c r="O320" s="175"/>
      <c r="P320" s="175"/>
      <c r="Q320" s="175"/>
      <c r="R320" s="176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</row>
    <row r="321" spans="4:45" s="143" customFormat="1" x14ac:dyDescent="0.25">
      <c r="D321" s="178"/>
      <c r="E321" s="178"/>
      <c r="F321" s="178"/>
      <c r="G321" s="178"/>
      <c r="H321" s="178"/>
      <c r="I321" s="178"/>
      <c r="J321" s="178"/>
      <c r="K321" s="179"/>
      <c r="L321" s="178"/>
      <c r="N321" s="174"/>
      <c r="O321" s="175"/>
      <c r="P321" s="175"/>
      <c r="Q321" s="175"/>
      <c r="R321" s="176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</row>
    <row r="322" spans="4:45" s="143" customFormat="1" x14ac:dyDescent="0.25">
      <c r="D322" s="178"/>
      <c r="E322" s="178"/>
      <c r="F322" s="178"/>
      <c r="G322" s="178"/>
      <c r="H322" s="178"/>
      <c r="I322" s="178"/>
      <c r="J322" s="178"/>
      <c r="K322" s="179"/>
      <c r="L322" s="178"/>
      <c r="N322" s="174"/>
      <c r="O322" s="175"/>
      <c r="P322" s="175"/>
      <c r="Q322" s="175"/>
      <c r="R322" s="176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</row>
    <row r="323" spans="4:45" s="143" customFormat="1" x14ac:dyDescent="0.25">
      <c r="D323" s="178"/>
      <c r="E323" s="178"/>
      <c r="F323" s="178"/>
      <c r="G323" s="178"/>
      <c r="H323" s="178"/>
      <c r="I323" s="178"/>
      <c r="J323" s="178"/>
      <c r="K323" s="179"/>
      <c r="L323" s="178"/>
      <c r="N323" s="174"/>
      <c r="O323" s="175"/>
      <c r="P323" s="175"/>
      <c r="Q323" s="175"/>
      <c r="R323" s="176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</row>
    <row r="324" spans="4:45" s="143" customFormat="1" x14ac:dyDescent="0.25">
      <c r="D324" s="178"/>
      <c r="E324" s="178"/>
      <c r="F324" s="178"/>
      <c r="G324" s="178"/>
      <c r="H324" s="178"/>
      <c r="I324" s="178"/>
      <c r="J324" s="178"/>
      <c r="K324" s="179"/>
      <c r="L324" s="178"/>
      <c r="N324" s="174"/>
      <c r="O324" s="175"/>
      <c r="P324" s="175"/>
      <c r="Q324" s="175"/>
      <c r="R324" s="176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</row>
    <row r="325" spans="4:45" s="143" customFormat="1" x14ac:dyDescent="0.25">
      <c r="D325" s="178"/>
      <c r="E325" s="178"/>
      <c r="F325" s="178"/>
      <c r="G325" s="178"/>
      <c r="H325" s="178"/>
      <c r="I325" s="178"/>
      <c r="J325" s="178"/>
      <c r="K325" s="179"/>
      <c r="L325" s="178"/>
      <c r="N325" s="174"/>
      <c r="O325" s="175"/>
      <c r="P325" s="175"/>
      <c r="Q325" s="175"/>
      <c r="R325" s="176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</row>
    <row r="326" spans="4:45" s="143" customFormat="1" x14ac:dyDescent="0.25">
      <c r="D326" s="178"/>
      <c r="E326" s="178"/>
      <c r="F326" s="178"/>
      <c r="G326" s="178"/>
      <c r="H326" s="178"/>
      <c r="I326" s="178"/>
      <c r="J326" s="178"/>
      <c r="K326" s="179"/>
      <c r="L326" s="178"/>
      <c r="N326" s="174"/>
      <c r="O326" s="175"/>
      <c r="P326" s="175"/>
      <c r="Q326" s="175"/>
      <c r="R326" s="176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</row>
    <row r="327" spans="4:45" s="143" customFormat="1" x14ac:dyDescent="0.25">
      <c r="D327" s="178"/>
      <c r="E327" s="178"/>
      <c r="F327" s="178"/>
      <c r="G327" s="178"/>
      <c r="H327" s="178"/>
      <c r="I327" s="178"/>
      <c r="J327" s="178"/>
      <c r="K327" s="179"/>
      <c r="L327" s="178"/>
      <c r="N327" s="174"/>
      <c r="O327" s="175"/>
      <c r="P327" s="175"/>
      <c r="Q327" s="175"/>
      <c r="R327" s="176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</row>
    <row r="328" spans="4:45" s="143" customFormat="1" x14ac:dyDescent="0.25">
      <c r="D328" s="178"/>
      <c r="E328" s="178"/>
      <c r="F328" s="178"/>
      <c r="G328" s="178"/>
      <c r="H328" s="178"/>
      <c r="I328" s="178"/>
      <c r="J328" s="178"/>
      <c r="K328" s="179"/>
      <c r="L328" s="178"/>
      <c r="N328" s="174"/>
      <c r="O328" s="175"/>
      <c r="P328" s="175"/>
      <c r="Q328" s="175"/>
      <c r="R328" s="176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</row>
    <row r="329" spans="4:45" s="143" customFormat="1" x14ac:dyDescent="0.25">
      <c r="D329" s="178"/>
      <c r="E329" s="178"/>
      <c r="F329" s="178"/>
      <c r="G329" s="178"/>
      <c r="H329" s="178"/>
      <c r="I329" s="178"/>
      <c r="J329" s="178"/>
      <c r="K329" s="179"/>
      <c r="L329" s="178"/>
      <c r="N329" s="174"/>
      <c r="O329" s="175"/>
      <c r="P329" s="175"/>
      <c r="Q329" s="175"/>
      <c r="R329" s="176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</row>
    <row r="330" spans="4:45" s="143" customFormat="1" x14ac:dyDescent="0.25">
      <c r="D330" s="178"/>
      <c r="E330" s="178"/>
      <c r="F330" s="178"/>
      <c r="G330" s="178"/>
      <c r="H330" s="178"/>
      <c r="I330" s="178"/>
      <c r="J330" s="178"/>
      <c r="K330" s="179"/>
      <c r="L330" s="178"/>
      <c r="N330" s="174"/>
      <c r="O330" s="175"/>
      <c r="P330" s="175"/>
      <c r="Q330" s="175"/>
      <c r="R330" s="176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</row>
    <row r="331" spans="4:45" s="143" customFormat="1" x14ac:dyDescent="0.25">
      <c r="D331" s="178"/>
      <c r="E331" s="178"/>
      <c r="F331" s="178"/>
      <c r="G331" s="178"/>
      <c r="H331" s="178"/>
      <c r="I331" s="178"/>
      <c r="J331" s="178"/>
      <c r="K331" s="179"/>
      <c r="L331" s="178"/>
      <c r="N331" s="174"/>
      <c r="O331" s="175"/>
      <c r="P331" s="175"/>
      <c r="Q331" s="175"/>
      <c r="R331" s="176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</row>
    <row r="332" spans="4:45" s="143" customFormat="1" x14ac:dyDescent="0.25">
      <c r="D332" s="178"/>
      <c r="E332" s="178"/>
      <c r="F332" s="178"/>
      <c r="G332" s="178"/>
      <c r="H332" s="178"/>
      <c r="I332" s="178"/>
      <c r="J332" s="178"/>
      <c r="K332" s="179"/>
      <c r="L332" s="178"/>
      <c r="N332" s="174"/>
      <c r="O332" s="175"/>
      <c r="P332" s="175"/>
      <c r="Q332" s="175"/>
      <c r="R332" s="176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</row>
    <row r="333" spans="4:45" s="143" customFormat="1" x14ac:dyDescent="0.25">
      <c r="D333" s="178"/>
      <c r="E333" s="178"/>
      <c r="F333" s="178"/>
      <c r="G333" s="178"/>
      <c r="H333" s="178"/>
      <c r="I333" s="178"/>
      <c r="J333" s="178"/>
      <c r="K333" s="179"/>
      <c r="L333" s="178"/>
      <c r="N333" s="174"/>
      <c r="O333" s="175"/>
      <c r="P333" s="175"/>
      <c r="Q333" s="175"/>
      <c r="R333" s="176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</row>
    <row r="334" spans="4:45" s="143" customFormat="1" x14ac:dyDescent="0.25">
      <c r="D334" s="178"/>
      <c r="E334" s="178"/>
      <c r="F334" s="178"/>
      <c r="G334" s="178"/>
      <c r="H334" s="178"/>
      <c r="I334" s="178"/>
      <c r="J334" s="178"/>
      <c r="K334" s="179"/>
      <c r="L334" s="178"/>
      <c r="N334" s="174"/>
      <c r="O334" s="175"/>
      <c r="P334" s="175"/>
      <c r="Q334" s="175"/>
      <c r="R334" s="176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</row>
    <row r="335" spans="4:45" s="143" customFormat="1" x14ac:dyDescent="0.25">
      <c r="D335" s="178"/>
      <c r="E335" s="178"/>
      <c r="F335" s="178"/>
      <c r="G335" s="178"/>
      <c r="H335" s="178"/>
      <c r="I335" s="178"/>
      <c r="J335" s="178"/>
      <c r="K335" s="179"/>
      <c r="L335" s="178"/>
      <c r="N335" s="174"/>
      <c r="O335" s="175"/>
      <c r="P335" s="175"/>
      <c r="Q335" s="175"/>
      <c r="R335" s="176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</row>
    <row r="336" spans="4:45" s="143" customFormat="1" x14ac:dyDescent="0.25">
      <c r="D336" s="178"/>
      <c r="E336" s="178"/>
      <c r="F336" s="178"/>
      <c r="G336" s="178"/>
      <c r="H336" s="178"/>
      <c r="I336" s="178"/>
      <c r="J336" s="178"/>
      <c r="K336" s="179"/>
      <c r="L336" s="178"/>
      <c r="N336" s="174"/>
      <c r="O336" s="175"/>
      <c r="P336" s="175"/>
      <c r="Q336" s="175"/>
      <c r="R336" s="176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</row>
    <row r="337" spans="4:45" s="143" customFormat="1" x14ac:dyDescent="0.25">
      <c r="D337" s="178"/>
      <c r="E337" s="178"/>
      <c r="F337" s="178"/>
      <c r="G337" s="178"/>
      <c r="H337" s="178"/>
      <c r="I337" s="178"/>
      <c r="J337" s="178"/>
      <c r="K337" s="179"/>
      <c r="L337" s="178"/>
      <c r="N337" s="174"/>
      <c r="O337" s="175"/>
      <c r="P337" s="175"/>
      <c r="Q337" s="175"/>
      <c r="R337" s="176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</row>
    <row r="338" spans="4:45" s="143" customFormat="1" x14ac:dyDescent="0.25">
      <c r="D338" s="178"/>
      <c r="E338" s="178"/>
      <c r="F338" s="178"/>
      <c r="G338" s="178"/>
      <c r="H338" s="178"/>
      <c r="I338" s="178"/>
      <c r="J338" s="178"/>
      <c r="K338" s="179"/>
      <c r="L338" s="178"/>
      <c r="N338" s="174"/>
      <c r="O338" s="175"/>
      <c r="P338" s="175"/>
      <c r="Q338" s="175"/>
      <c r="R338" s="176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</row>
    <row r="339" spans="4:45" s="143" customFormat="1" x14ac:dyDescent="0.25">
      <c r="D339" s="178"/>
      <c r="E339" s="178"/>
      <c r="F339" s="178"/>
      <c r="G339" s="178"/>
      <c r="H339" s="178"/>
      <c r="I339" s="178"/>
      <c r="J339" s="178"/>
      <c r="K339" s="179"/>
      <c r="L339" s="178"/>
      <c r="N339" s="174"/>
      <c r="O339" s="175"/>
      <c r="P339" s="175"/>
      <c r="Q339" s="175"/>
      <c r="R339" s="176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</row>
    <row r="340" spans="4:45" s="143" customFormat="1" x14ac:dyDescent="0.25">
      <c r="D340" s="178"/>
      <c r="E340" s="178"/>
      <c r="F340" s="178"/>
      <c r="G340" s="178"/>
      <c r="H340" s="178"/>
      <c r="I340" s="178"/>
      <c r="J340" s="178"/>
      <c r="K340" s="179"/>
      <c r="L340" s="178"/>
      <c r="N340" s="174"/>
      <c r="O340" s="175"/>
      <c r="P340" s="175"/>
      <c r="Q340" s="175"/>
      <c r="R340" s="176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</row>
    <row r="341" spans="4:45" s="143" customFormat="1" x14ac:dyDescent="0.25">
      <c r="D341" s="178"/>
      <c r="E341" s="178"/>
      <c r="F341" s="178"/>
      <c r="G341" s="178"/>
      <c r="H341" s="178"/>
      <c r="I341" s="178"/>
      <c r="J341" s="178"/>
      <c r="K341" s="179"/>
      <c r="L341" s="178"/>
      <c r="N341" s="174"/>
      <c r="O341" s="175"/>
      <c r="P341" s="175"/>
      <c r="Q341" s="175"/>
      <c r="R341" s="176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</row>
    <row r="342" spans="4:45" s="143" customFormat="1" x14ac:dyDescent="0.25">
      <c r="D342" s="178"/>
      <c r="E342" s="178"/>
      <c r="F342" s="178"/>
      <c r="G342" s="178"/>
      <c r="H342" s="178"/>
      <c r="I342" s="178"/>
      <c r="J342" s="178"/>
      <c r="K342" s="179"/>
      <c r="L342" s="178"/>
      <c r="N342" s="174"/>
      <c r="O342" s="175"/>
      <c r="P342" s="175"/>
      <c r="Q342" s="175"/>
      <c r="R342" s="176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</row>
    <row r="343" spans="4:45" s="143" customFormat="1" x14ac:dyDescent="0.25">
      <c r="D343" s="178"/>
      <c r="E343" s="178"/>
      <c r="F343" s="178"/>
      <c r="G343" s="178"/>
      <c r="H343" s="178"/>
      <c r="I343" s="178"/>
      <c r="J343" s="178"/>
      <c r="K343" s="179"/>
      <c r="L343" s="178"/>
      <c r="N343" s="174"/>
      <c r="O343" s="175"/>
      <c r="P343" s="175"/>
      <c r="Q343" s="175"/>
      <c r="R343" s="176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</row>
    <row r="344" spans="4:45" s="143" customFormat="1" x14ac:dyDescent="0.25">
      <c r="D344" s="178"/>
      <c r="E344" s="178"/>
      <c r="F344" s="178"/>
      <c r="G344" s="178"/>
      <c r="H344" s="178"/>
      <c r="I344" s="178"/>
      <c r="J344" s="178"/>
      <c r="K344" s="179"/>
      <c r="L344" s="178"/>
      <c r="N344" s="174"/>
      <c r="O344" s="175"/>
      <c r="P344" s="175"/>
      <c r="Q344" s="175"/>
      <c r="R344" s="176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</row>
    <row r="345" spans="4:45" s="143" customFormat="1" x14ac:dyDescent="0.25">
      <c r="D345" s="178"/>
      <c r="E345" s="178"/>
      <c r="F345" s="178"/>
      <c r="G345" s="178"/>
      <c r="H345" s="178"/>
      <c r="I345" s="178"/>
      <c r="J345" s="178"/>
      <c r="K345" s="179"/>
      <c r="L345" s="178"/>
      <c r="N345" s="174"/>
      <c r="O345" s="175"/>
      <c r="P345" s="175"/>
      <c r="Q345" s="175"/>
      <c r="R345" s="176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</row>
    <row r="346" spans="4:45" s="143" customFormat="1" x14ac:dyDescent="0.25">
      <c r="D346" s="178"/>
      <c r="E346" s="178"/>
      <c r="F346" s="178"/>
      <c r="G346" s="178"/>
      <c r="H346" s="178"/>
      <c r="I346" s="178"/>
      <c r="J346" s="178"/>
      <c r="K346" s="179"/>
      <c r="L346" s="178"/>
      <c r="N346" s="174"/>
      <c r="O346" s="175"/>
      <c r="P346" s="175"/>
      <c r="Q346" s="175"/>
      <c r="R346" s="176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</row>
    <row r="347" spans="4:45" s="143" customFormat="1" x14ac:dyDescent="0.25">
      <c r="D347" s="178"/>
      <c r="E347" s="178"/>
      <c r="F347" s="178"/>
      <c r="G347" s="178"/>
      <c r="H347" s="178"/>
      <c r="I347" s="178"/>
      <c r="J347" s="178"/>
      <c r="K347" s="179"/>
      <c r="L347" s="178"/>
      <c r="N347" s="174"/>
      <c r="O347" s="175"/>
      <c r="P347" s="175"/>
      <c r="Q347" s="175"/>
      <c r="R347" s="176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</row>
    <row r="348" spans="4:45" s="143" customFormat="1" x14ac:dyDescent="0.25">
      <c r="D348" s="178"/>
      <c r="E348" s="178"/>
      <c r="F348" s="178"/>
      <c r="G348" s="178"/>
      <c r="H348" s="178"/>
      <c r="I348" s="178"/>
      <c r="J348" s="178"/>
      <c r="K348" s="179"/>
      <c r="L348" s="178"/>
      <c r="N348" s="174"/>
      <c r="O348" s="175"/>
      <c r="P348" s="175"/>
      <c r="Q348" s="175"/>
      <c r="R348" s="176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</row>
    <row r="349" spans="4:45" s="143" customFormat="1" x14ac:dyDescent="0.25">
      <c r="D349" s="178"/>
      <c r="E349" s="178"/>
      <c r="F349" s="178"/>
      <c r="G349" s="178"/>
      <c r="H349" s="178"/>
      <c r="I349" s="178"/>
      <c r="J349" s="178"/>
      <c r="K349" s="179"/>
      <c r="L349" s="178"/>
      <c r="N349" s="174"/>
      <c r="O349" s="175"/>
      <c r="P349" s="175"/>
      <c r="Q349" s="175"/>
      <c r="R349" s="176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</row>
    <row r="350" spans="4:45" s="143" customFormat="1" x14ac:dyDescent="0.25">
      <c r="D350" s="178"/>
      <c r="E350" s="178"/>
      <c r="F350" s="178"/>
      <c r="G350" s="178"/>
      <c r="H350" s="178"/>
      <c r="I350" s="178"/>
      <c r="J350" s="178"/>
      <c r="K350" s="179"/>
      <c r="L350" s="178"/>
      <c r="N350" s="174"/>
      <c r="O350" s="175"/>
      <c r="P350" s="175"/>
      <c r="Q350" s="175"/>
      <c r="R350" s="176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</row>
    <row r="351" spans="4:45" s="143" customFormat="1" x14ac:dyDescent="0.25">
      <c r="D351" s="178"/>
      <c r="E351" s="178"/>
      <c r="F351" s="178"/>
      <c r="G351" s="178"/>
      <c r="H351" s="178"/>
      <c r="I351" s="178"/>
      <c r="J351" s="178"/>
      <c r="K351" s="179"/>
      <c r="L351" s="178"/>
      <c r="N351" s="174"/>
      <c r="O351" s="175"/>
      <c r="P351" s="175"/>
      <c r="Q351" s="175"/>
      <c r="R351" s="176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</row>
    <row r="352" spans="4:45" s="143" customFormat="1" x14ac:dyDescent="0.25">
      <c r="D352" s="178"/>
      <c r="E352" s="178"/>
      <c r="F352" s="178"/>
      <c r="G352" s="178"/>
      <c r="H352" s="178"/>
      <c r="I352" s="178"/>
      <c r="J352" s="178"/>
      <c r="K352" s="179"/>
      <c r="L352" s="178"/>
      <c r="N352" s="174"/>
      <c r="O352" s="175"/>
      <c r="P352" s="175"/>
      <c r="Q352" s="175"/>
      <c r="R352" s="176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</row>
    <row r="353" spans="4:45" s="143" customFormat="1" x14ac:dyDescent="0.25">
      <c r="D353" s="178"/>
      <c r="E353" s="178"/>
      <c r="F353" s="178"/>
      <c r="G353" s="178"/>
      <c r="H353" s="178"/>
      <c r="I353" s="178"/>
      <c r="J353" s="178"/>
      <c r="K353" s="179"/>
      <c r="L353" s="178"/>
      <c r="N353" s="174"/>
      <c r="O353" s="175"/>
      <c r="P353" s="175"/>
      <c r="Q353" s="175"/>
      <c r="R353" s="176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</row>
    <row r="354" spans="4:45" s="143" customFormat="1" x14ac:dyDescent="0.25">
      <c r="D354" s="178"/>
      <c r="E354" s="178"/>
      <c r="F354" s="178"/>
      <c r="G354" s="178"/>
      <c r="H354" s="178"/>
      <c r="I354" s="178"/>
      <c r="J354" s="178"/>
      <c r="K354" s="179"/>
      <c r="L354" s="178"/>
      <c r="N354" s="174"/>
      <c r="O354" s="175"/>
      <c r="P354" s="175"/>
      <c r="Q354" s="175"/>
      <c r="R354" s="176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</row>
    <row r="355" spans="4:45" s="143" customFormat="1" x14ac:dyDescent="0.25">
      <c r="D355" s="178"/>
      <c r="E355" s="178"/>
      <c r="F355" s="178"/>
      <c r="G355" s="178"/>
      <c r="H355" s="178"/>
      <c r="I355" s="178"/>
      <c r="J355" s="178"/>
      <c r="K355" s="179"/>
      <c r="L355" s="178"/>
      <c r="N355" s="174"/>
      <c r="O355" s="175"/>
      <c r="P355" s="175"/>
      <c r="Q355" s="175"/>
      <c r="R355" s="176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</row>
    <row r="356" spans="4:45" s="143" customFormat="1" x14ac:dyDescent="0.25">
      <c r="D356" s="178"/>
      <c r="E356" s="178"/>
      <c r="F356" s="178"/>
      <c r="G356" s="178"/>
      <c r="H356" s="178"/>
      <c r="I356" s="178"/>
      <c r="J356" s="178"/>
      <c r="K356" s="179"/>
      <c r="L356" s="178"/>
      <c r="N356" s="174"/>
      <c r="O356" s="175"/>
      <c r="P356" s="175"/>
      <c r="Q356" s="175"/>
      <c r="R356" s="176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</row>
    <row r="357" spans="4:45" s="143" customFormat="1" x14ac:dyDescent="0.25">
      <c r="D357" s="178"/>
      <c r="E357" s="178"/>
      <c r="F357" s="178"/>
      <c r="G357" s="178"/>
      <c r="H357" s="178"/>
      <c r="I357" s="178"/>
      <c r="J357" s="178"/>
      <c r="K357" s="179"/>
      <c r="L357" s="178"/>
      <c r="N357" s="174"/>
      <c r="O357" s="175"/>
      <c r="P357" s="175"/>
      <c r="Q357" s="175"/>
      <c r="R357" s="176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</row>
    <row r="358" spans="4:45" s="143" customFormat="1" x14ac:dyDescent="0.25">
      <c r="D358" s="178"/>
      <c r="E358" s="178"/>
      <c r="F358" s="178"/>
      <c r="G358" s="178"/>
      <c r="H358" s="178"/>
      <c r="I358" s="178"/>
      <c r="J358" s="178"/>
      <c r="K358" s="179"/>
      <c r="L358" s="178"/>
      <c r="N358" s="174"/>
      <c r="O358" s="175"/>
      <c r="P358" s="175"/>
      <c r="Q358" s="175"/>
      <c r="R358" s="176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</row>
    <row r="359" spans="4:45" s="143" customFormat="1" x14ac:dyDescent="0.25">
      <c r="D359" s="178"/>
      <c r="E359" s="178"/>
      <c r="F359" s="178"/>
      <c r="G359" s="178"/>
      <c r="H359" s="178"/>
      <c r="I359" s="178"/>
      <c r="J359" s="178"/>
      <c r="K359" s="179"/>
      <c r="L359" s="178"/>
      <c r="N359" s="174"/>
      <c r="O359" s="175"/>
      <c r="P359" s="175"/>
      <c r="Q359" s="175"/>
      <c r="R359" s="176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</row>
    <row r="360" spans="4:45" s="143" customFormat="1" x14ac:dyDescent="0.25">
      <c r="D360" s="178"/>
      <c r="E360" s="178"/>
      <c r="F360" s="178"/>
      <c r="G360" s="178"/>
      <c r="H360" s="178"/>
      <c r="I360" s="178"/>
      <c r="J360" s="178"/>
      <c r="K360" s="179"/>
      <c r="L360" s="178"/>
      <c r="N360" s="174"/>
      <c r="O360" s="175"/>
      <c r="P360" s="175"/>
      <c r="Q360" s="175"/>
      <c r="R360" s="176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</row>
    <row r="361" spans="4:45" s="143" customFormat="1" x14ac:dyDescent="0.25">
      <c r="D361" s="178"/>
      <c r="E361" s="178"/>
      <c r="F361" s="178"/>
      <c r="G361" s="178"/>
      <c r="H361" s="178"/>
      <c r="I361" s="178"/>
      <c r="J361" s="178"/>
      <c r="K361" s="179"/>
      <c r="L361" s="178"/>
      <c r="N361" s="174"/>
      <c r="O361" s="175"/>
      <c r="P361" s="175"/>
      <c r="Q361" s="175"/>
      <c r="R361" s="176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</row>
    <row r="362" spans="4:45" s="143" customFormat="1" x14ac:dyDescent="0.25">
      <c r="D362" s="178"/>
      <c r="E362" s="178"/>
      <c r="F362" s="178"/>
      <c r="G362" s="178"/>
      <c r="H362" s="178"/>
      <c r="I362" s="178"/>
      <c r="J362" s="178"/>
      <c r="K362" s="179"/>
      <c r="L362" s="178"/>
      <c r="N362" s="174"/>
      <c r="O362" s="175"/>
      <c r="P362" s="175"/>
      <c r="Q362" s="175"/>
      <c r="R362" s="176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</row>
    <row r="363" spans="4:45" s="143" customFormat="1" x14ac:dyDescent="0.25">
      <c r="D363" s="178"/>
      <c r="E363" s="178"/>
      <c r="F363" s="178"/>
      <c r="G363" s="178"/>
      <c r="H363" s="178"/>
      <c r="I363" s="178"/>
      <c r="J363" s="178"/>
      <c r="K363" s="179"/>
      <c r="L363" s="178"/>
      <c r="N363" s="174"/>
      <c r="O363" s="175"/>
      <c r="P363" s="175"/>
      <c r="Q363" s="175"/>
      <c r="R363" s="176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</row>
    <row r="364" spans="4:45" s="143" customFormat="1" x14ac:dyDescent="0.25">
      <c r="D364" s="178"/>
      <c r="E364" s="178"/>
      <c r="F364" s="178"/>
      <c r="G364" s="178"/>
      <c r="H364" s="178"/>
      <c r="I364" s="178"/>
      <c r="J364" s="178"/>
      <c r="K364" s="179"/>
      <c r="L364" s="178"/>
      <c r="N364" s="174"/>
      <c r="O364" s="175"/>
      <c r="P364" s="175"/>
      <c r="Q364" s="175"/>
      <c r="R364" s="176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</row>
    <row r="365" spans="4:45" s="143" customFormat="1" x14ac:dyDescent="0.25">
      <c r="D365" s="178"/>
      <c r="E365" s="178"/>
      <c r="F365" s="178"/>
      <c r="G365" s="178"/>
      <c r="H365" s="178"/>
      <c r="I365" s="178"/>
      <c r="J365" s="178"/>
      <c r="K365" s="179"/>
      <c r="L365" s="178"/>
      <c r="N365" s="174"/>
      <c r="O365" s="175"/>
      <c r="P365" s="175"/>
      <c r="Q365" s="175"/>
      <c r="R365" s="176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</row>
    <row r="366" spans="4:45" s="143" customFormat="1" x14ac:dyDescent="0.25">
      <c r="D366" s="178"/>
      <c r="E366" s="178"/>
      <c r="F366" s="178"/>
      <c r="G366" s="178"/>
      <c r="H366" s="178"/>
      <c r="I366" s="178"/>
      <c r="J366" s="178"/>
      <c r="K366" s="179"/>
      <c r="L366" s="178"/>
      <c r="N366" s="174"/>
      <c r="O366" s="175"/>
      <c r="P366" s="175"/>
      <c r="Q366" s="175"/>
      <c r="R366" s="176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</row>
    <row r="367" spans="4:45" s="143" customFormat="1" x14ac:dyDescent="0.25">
      <c r="D367" s="178"/>
      <c r="E367" s="178"/>
      <c r="F367" s="178"/>
      <c r="G367" s="178"/>
      <c r="H367" s="178"/>
      <c r="I367" s="178"/>
      <c r="J367" s="178"/>
      <c r="K367" s="179"/>
      <c r="L367" s="178"/>
      <c r="N367" s="174"/>
      <c r="O367" s="175"/>
      <c r="P367" s="175"/>
      <c r="Q367" s="175"/>
      <c r="R367" s="176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</row>
    <row r="368" spans="4:45" s="143" customFormat="1" x14ac:dyDescent="0.25">
      <c r="D368" s="178"/>
      <c r="E368" s="178"/>
      <c r="F368" s="178"/>
      <c r="G368" s="178"/>
      <c r="H368" s="178"/>
      <c r="I368" s="178"/>
      <c r="J368" s="178"/>
      <c r="K368" s="179"/>
      <c r="L368" s="178"/>
      <c r="N368" s="174"/>
      <c r="O368" s="175"/>
      <c r="P368" s="175"/>
      <c r="Q368" s="175"/>
      <c r="R368" s="176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</row>
  </sheetData>
  <sheetProtection algorithmName="SHA-512" hashValue="Han0Ois6wxENacPVN2SQ4JPshWZ/IbbBc+GLQBizKAp/5qOwLhKK0ZmV3r0X5Yb5d8KcFwUspo5nlXBxI6WpZg==" saltValue="nUVdYONxcfIcy0NCuJVkow==" spinCount="100000" sheet="1" objects="1" scenarios="1"/>
  <conditionalFormatting sqref="D8">
    <cfRule type="expression" dxfId="149" priority="25">
      <formula>$D$7=$AG$4</formula>
    </cfRule>
  </conditionalFormatting>
  <conditionalFormatting sqref="D94">
    <cfRule type="expression" dxfId="148" priority="26">
      <formula>$D$93=$AG$4</formula>
    </cfRule>
  </conditionalFormatting>
  <conditionalFormatting sqref="A58">
    <cfRule type="expression" dxfId="147" priority="24">
      <formula>$D$56="oui"</formula>
    </cfRule>
  </conditionalFormatting>
  <conditionalFormatting sqref="B58">
    <cfRule type="expression" dxfId="146" priority="23">
      <formula>$D$56="oui"</formula>
    </cfRule>
  </conditionalFormatting>
  <conditionalFormatting sqref="A59:B59">
    <cfRule type="expression" dxfId="145" priority="22">
      <formula>$D$56="non"</formula>
    </cfRule>
  </conditionalFormatting>
  <conditionalFormatting sqref="D62:H69">
    <cfRule type="expression" dxfId="144" priority="21">
      <formula>$D$56="oui"</formula>
    </cfRule>
  </conditionalFormatting>
  <conditionalFormatting sqref="D63:H63">
    <cfRule type="expression" dxfId="143" priority="20">
      <formula>$D$56="oui"</formula>
    </cfRule>
  </conditionalFormatting>
  <conditionalFormatting sqref="D67:H67">
    <cfRule type="expression" dxfId="142" priority="19">
      <formula>$D$56="oui"</formula>
    </cfRule>
  </conditionalFormatting>
  <conditionalFormatting sqref="D59:F61">
    <cfRule type="expression" dxfId="141" priority="18">
      <formula>$D$56="non"</formula>
    </cfRule>
  </conditionalFormatting>
  <conditionalFormatting sqref="D58:F58">
    <cfRule type="expression" dxfId="140" priority="17">
      <formula>$D$56="non"</formula>
    </cfRule>
  </conditionalFormatting>
  <conditionalFormatting sqref="C59">
    <cfRule type="expression" dxfId="139" priority="16">
      <formula>$D$56="non"</formula>
    </cfRule>
  </conditionalFormatting>
  <conditionalFormatting sqref="C62:C63">
    <cfRule type="expression" dxfId="138" priority="15">
      <formula>$D$56="oui"</formula>
    </cfRule>
  </conditionalFormatting>
  <conditionalFormatting sqref="L62:M63">
    <cfRule type="expression" dxfId="137" priority="13">
      <formula>$D$56="oui"</formula>
    </cfRule>
  </conditionalFormatting>
  <conditionalFormatting sqref="L58:M59">
    <cfRule type="expression" dxfId="136" priority="12">
      <formula>$D$56="non"</formula>
    </cfRule>
  </conditionalFormatting>
  <conditionalFormatting sqref="N62">
    <cfRule type="expression" dxfId="135" priority="11">
      <formula>$D$56="oui"</formula>
    </cfRule>
  </conditionalFormatting>
  <conditionalFormatting sqref="N58">
    <cfRule type="expression" dxfId="134" priority="10">
      <formula>$D$56="non"</formula>
    </cfRule>
  </conditionalFormatting>
  <conditionalFormatting sqref="A41">
    <cfRule type="expression" dxfId="133" priority="9">
      <formula>$D$34="non"</formula>
    </cfRule>
  </conditionalFormatting>
  <conditionalFormatting sqref="D137:H144">
    <cfRule type="expression" dxfId="132" priority="8">
      <formula>$D$135="oui"</formula>
    </cfRule>
  </conditionalFormatting>
  <conditionalFormatting sqref="C137">
    <cfRule type="expression" dxfId="131" priority="7">
      <formula>$D$135="oui"</formula>
    </cfRule>
  </conditionalFormatting>
  <conditionalFormatting sqref="M70">
    <cfRule type="expression" dxfId="130" priority="6">
      <formula>$D$56="non"</formula>
    </cfRule>
  </conditionalFormatting>
  <conditionalFormatting sqref="D36:H50">
    <cfRule type="expression" dxfId="129" priority="5">
      <formula>$D$34="non"</formula>
    </cfRule>
  </conditionalFormatting>
  <conditionalFormatting sqref="C36">
    <cfRule type="expression" dxfId="128" priority="4">
      <formula>$D$34="non"</formula>
    </cfRule>
  </conditionalFormatting>
  <conditionalFormatting sqref="C45">
    <cfRule type="expression" dxfId="127" priority="3">
      <formula>$D$34="non"</formula>
    </cfRule>
  </conditionalFormatting>
  <conditionalFormatting sqref="D51:H51">
    <cfRule type="expression" dxfId="126" priority="2">
      <formula>$D$34="non"</formula>
    </cfRule>
  </conditionalFormatting>
  <conditionalFormatting sqref="D147">
    <cfRule type="expression" dxfId="125" priority="1">
      <formula>$D$146=$AG$4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D147" sqref="D147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5"/>
    <col min="18" max="18" width="11.42578125" style="176"/>
    <col min="19" max="45" width="11.42578125" style="175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8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40" t="e">
        <f>IF(D34="non",(L190*100)/Points!F42,(L190*100)/Points!F40)</f>
        <v>#DIV/0!</v>
      </c>
      <c r="E3" s="139" t="s">
        <v>130</v>
      </c>
      <c r="AG3" s="175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41" t="s">
        <v>105</v>
      </c>
      <c r="AG4" s="175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2" t="e">
        <f>(L112*100)/Points!F34</f>
        <v>#DIV/0!</v>
      </c>
      <c r="AG5" s="175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86" t="s">
        <v>107</v>
      </c>
      <c r="K6" s="87"/>
      <c r="U6" s="177" t="s">
        <v>108</v>
      </c>
      <c r="AG6" s="175" t="s">
        <v>233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5.95" thickBot="1" x14ac:dyDescent="0.4">
      <c r="B7" s="88"/>
      <c r="C7" s="130" t="s">
        <v>127</v>
      </c>
      <c r="D7" s="81"/>
      <c r="F7" s="67"/>
      <c r="K7" s="87"/>
      <c r="L7" s="90">
        <f>L8+L9</f>
        <v>0</v>
      </c>
      <c r="M7" s="263" t="s">
        <v>222</v>
      </c>
      <c r="N7" s="264"/>
      <c r="U7" s="177"/>
      <c r="AG7" s="175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8"/>
      <c r="C8" s="111" t="s">
        <v>110</v>
      </c>
      <c r="D8" s="89"/>
      <c r="K8" s="87"/>
      <c r="L8" s="120">
        <f>IF(D8&gt;=100,(Points!F10),0)</f>
        <v>0</v>
      </c>
      <c r="M8" s="72" t="e">
        <f>L7+L10+L23</f>
        <v>#DIV/0!</v>
      </c>
      <c r="N8" s="66">
        <f>IF((D8&gt;0)*(D8&lt;80),5,0)</f>
        <v>0</v>
      </c>
      <c r="P8" s="175">
        <f>IF((D8&gt;=80)*(D8&lt;100),10,0)</f>
        <v>0</v>
      </c>
      <c r="Q8" s="175">
        <f>IF((D8&gt;=100)*(D8&lt;150),20,0)</f>
        <v>0</v>
      </c>
      <c r="R8" s="176">
        <f>IF((D8&gt;=150),25,0)</f>
        <v>0</v>
      </c>
      <c r="U8" s="177">
        <f>MAX(N8:R8)</f>
        <v>0</v>
      </c>
      <c r="AG8" s="175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5" t="e">
        <f>((M8*100)/Points!G12)</f>
        <v>#DIV/0!</v>
      </c>
      <c r="B9" s="144" t="s">
        <v>130</v>
      </c>
      <c r="K9" s="87"/>
      <c r="L9" s="120">
        <f>IF(D7=$AG$3,Points!F9,0)</f>
        <v>0</v>
      </c>
      <c r="U9" s="177"/>
      <c r="AG9" s="175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5.95" thickBot="1" x14ac:dyDescent="0.4">
      <c r="B10" s="106"/>
      <c r="C10" s="136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7"/>
      <c r="L10" s="90" t="e">
        <f>J12*Points!F11</f>
        <v>#DIV/0!</v>
      </c>
      <c r="N10" s="66">
        <f>IF(D10="oui",20,0)</f>
        <v>0</v>
      </c>
      <c r="P10" s="175">
        <f>IF(D10="NA",20,0)</f>
        <v>0</v>
      </c>
      <c r="U10" s="177">
        <f>MAX(N10:P10)</f>
        <v>0</v>
      </c>
      <c r="AG10" s="175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6"/>
      <c r="C11" s="107"/>
      <c r="D11" s="89"/>
      <c r="E11" s="89"/>
      <c r="F11" s="89"/>
      <c r="G11" s="89"/>
      <c r="H11" s="89"/>
      <c r="K11" s="87"/>
      <c r="L11" s="90"/>
      <c r="U11" s="177"/>
      <c r="AG11" s="175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6"/>
      <c r="C12" s="100"/>
      <c r="D12" s="90">
        <f>IF(D11=$AG$3,1,0)</f>
        <v>0</v>
      </c>
      <c r="E12" s="90">
        <f t="shared" ref="E12:H12" si="0">IF(E11=$AG$3,1,0)</f>
        <v>0</v>
      </c>
      <c r="F12" s="90">
        <f t="shared" si="0"/>
        <v>0</v>
      </c>
      <c r="G12" s="90">
        <f t="shared" si="0"/>
        <v>0</v>
      </c>
      <c r="H12" s="90">
        <f t="shared" si="0"/>
        <v>0</v>
      </c>
      <c r="I12" s="23">
        <f>SUM(D12:H12)</f>
        <v>0</v>
      </c>
      <c r="J12" s="23" t="e">
        <f>(I12+I16+I20)/(I13+I17+I21)</f>
        <v>#DIV/0!</v>
      </c>
      <c r="K12" s="105"/>
      <c r="L12" s="90"/>
      <c r="U12" s="177"/>
      <c r="AG12" s="175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6"/>
      <c r="C13" s="100"/>
      <c r="D13" s="90">
        <f>IF(D11&lt;&gt;"",1,0)</f>
        <v>0</v>
      </c>
      <c r="E13" s="90">
        <f t="shared" ref="E13:H13" si="1">IF(E11&lt;&gt;"",1,0)</f>
        <v>0</v>
      </c>
      <c r="F13" s="90">
        <f t="shared" si="1"/>
        <v>0</v>
      </c>
      <c r="G13" s="90">
        <f t="shared" si="1"/>
        <v>0</v>
      </c>
      <c r="H13" s="90">
        <f t="shared" si="1"/>
        <v>0</v>
      </c>
      <c r="I13" s="23">
        <f>SUM(D13:H13)</f>
        <v>0</v>
      </c>
      <c r="K13" s="87"/>
      <c r="L13" s="90"/>
      <c r="U13" s="177"/>
      <c r="AG13" s="175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6"/>
      <c r="C14" s="107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7"/>
      <c r="L14" s="90"/>
      <c r="U14" s="177"/>
      <c r="AG14" s="175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6"/>
      <c r="C15" s="107"/>
      <c r="D15" s="89"/>
      <c r="E15" s="89"/>
      <c r="F15" s="89"/>
      <c r="G15" s="89"/>
      <c r="H15" s="89"/>
      <c r="K15" s="87"/>
      <c r="L15" s="90"/>
      <c r="U15" s="177"/>
      <c r="AG15" s="175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6"/>
      <c r="C16" s="107"/>
      <c r="D16" s="90">
        <f>IF(D15=$AG$3,1,0)</f>
        <v>0</v>
      </c>
      <c r="E16" s="90">
        <f t="shared" ref="E16:H16" si="2">IF(E15=$AG$3,1,0)</f>
        <v>0</v>
      </c>
      <c r="F16" s="90">
        <f t="shared" si="2"/>
        <v>0</v>
      </c>
      <c r="G16" s="90">
        <f t="shared" si="2"/>
        <v>0</v>
      </c>
      <c r="H16" s="90">
        <f t="shared" si="2"/>
        <v>0</v>
      </c>
      <c r="I16" s="23">
        <f t="shared" ref="I16:I17" si="3">SUM(D16:H16)</f>
        <v>0</v>
      </c>
      <c r="K16" s="87"/>
      <c r="L16" s="90"/>
      <c r="U16" s="177"/>
      <c r="AG16" s="175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6"/>
      <c r="C17" s="100"/>
      <c r="D17" s="90">
        <f>IF(D15&lt;&gt;"",1,0)</f>
        <v>0</v>
      </c>
      <c r="E17" s="90">
        <f t="shared" ref="E17:H17" si="4">IF(E15&lt;&gt;"",1,0)</f>
        <v>0</v>
      </c>
      <c r="F17" s="90">
        <f t="shared" si="4"/>
        <v>0</v>
      </c>
      <c r="G17" s="90">
        <f t="shared" si="4"/>
        <v>0</v>
      </c>
      <c r="H17" s="90">
        <f t="shared" si="4"/>
        <v>0</v>
      </c>
      <c r="I17" s="23">
        <f t="shared" si="3"/>
        <v>0</v>
      </c>
      <c r="K17" s="87"/>
      <c r="L17" s="90"/>
      <c r="U17" s="177"/>
      <c r="AG17" s="175" t="s">
        <v>136</v>
      </c>
    </row>
    <row r="18" spans="2:45" ht="15.75" thickBot="1" x14ac:dyDescent="0.3">
      <c r="B18" s="106"/>
      <c r="C18" s="107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7"/>
      <c r="L18" s="90"/>
      <c r="U18" s="177"/>
      <c r="AG18" s="175" t="s">
        <v>137</v>
      </c>
    </row>
    <row r="19" spans="2:45" thickBot="1" x14ac:dyDescent="0.4">
      <c r="B19" s="106"/>
      <c r="C19" s="108"/>
      <c r="D19" s="89"/>
      <c r="E19" s="89"/>
      <c r="F19" s="89"/>
      <c r="G19" s="89"/>
      <c r="H19" s="89"/>
      <c r="K19" s="87"/>
      <c r="L19" s="90"/>
      <c r="U19" s="177"/>
    </row>
    <row r="20" spans="2:45" ht="3" customHeight="1" x14ac:dyDescent="0.35">
      <c r="B20" s="88"/>
      <c r="D20" s="90">
        <f>IF(D19=$AG$3,1,0)</f>
        <v>0</v>
      </c>
      <c r="E20" s="90">
        <f t="shared" ref="E20:H20" si="5">IF(E19=$AG$3,1,0)</f>
        <v>0</v>
      </c>
      <c r="F20" s="90">
        <f t="shared" si="5"/>
        <v>0</v>
      </c>
      <c r="G20" s="90">
        <f t="shared" si="5"/>
        <v>0</v>
      </c>
      <c r="H20" s="90">
        <f t="shared" si="5"/>
        <v>0</v>
      </c>
      <c r="I20" s="23">
        <f t="shared" ref="I20:I21" si="6">SUM(D20:H20)</f>
        <v>0</v>
      </c>
      <c r="K20" s="87"/>
      <c r="L20" s="90"/>
      <c r="U20" s="177"/>
    </row>
    <row r="21" spans="2:45" ht="3.75" customHeight="1" x14ac:dyDescent="0.35">
      <c r="B21" s="88"/>
      <c r="D21" s="90">
        <f>IF(D19&lt;&gt;"",1,0)</f>
        <v>0</v>
      </c>
      <c r="E21" s="90">
        <f t="shared" ref="E21:H21" si="7">IF(E19&lt;&gt;"",1,0)</f>
        <v>0</v>
      </c>
      <c r="F21" s="90">
        <f t="shared" si="7"/>
        <v>0</v>
      </c>
      <c r="G21" s="90">
        <f t="shared" si="7"/>
        <v>0</v>
      </c>
      <c r="H21" s="90">
        <f t="shared" si="7"/>
        <v>0</v>
      </c>
      <c r="I21" s="23">
        <f t="shared" si="6"/>
        <v>0</v>
      </c>
      <c r="K21" s="87"/>
      <c r="L21" s="90"/>
      <c r="U21" s="177"/>
    </row>
    <row r="22" spans="2:45" thickBot="1" x14ac:dyDescent="0.4">
      <c r="B22" s="88"/>
      <c r="K22" s="87"/>
      <c r="L22" s="90"/>
      <c r="U22" s="177"/>
    </row>
    <row r="23" spans="2:45" ht="16.5" thickBot="1" x14ac:dyDescent="0.3">
      <c r="B23" s="106"/>
      <c r="C23" s="131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1" t="e">
        <f>J12*Points!F12</f>
        <v>#DIV/0!</v>
      </c>
      <c r="L23" s="90" t="e">
        <f>K23*J25</f>
        <v>#DIV/0!</v>
      </c>
      <c r="U23" s="177"/>
    </row>
    <row r="24" spans="2:45" thickBot="1" x14ac:dyDescent="0.4">
      <c r="B24" s="106"/>
      <c r="C24" s="109"/>
      <c r="D24" s="89"/>
      <c r="E24" s="89"/>
      <c r="F24" s="89"/>
      <c r="G24" s="89"/>
      <c r="H24" s="89"/>
      <c r="K24" s="87"/>
      <c r="L24" s="90"/>
      <c r="U24" s="177"/>
    </row>
    <row r="25" spans="2:45" ht="3.75" customHeight="1" x14ac:dyDescent="0.35">
      <c r="B25" s="106"/>
      <c r="C25" s="100"/>
      <c r="D25" s="90">
        <f>IF(D24=$AG$3,1,0)</f>
        <v>0</v>
      </c>
      <c r="E25" s="90">
        <f t="shared" ref="E25:H25" si="8">IF(E24=$AG$3,1,0)</f>
        <v>0</v>
      </c>
      <c r="F25" s="90">
        <f t="shared" si="8"/>
        <v>0</v>
      </c>
      <c r="G25" s="90">
        <f t="shared" si="8"/>
        <v>0</v>
      </c>
      <c r="H25" s="90">
        <f t="shared" si="8"/>
        <v>0</v>
      </c>
      <c r="I25" s="23">
        <f>SUM(D25:H25)</f>
        <v>0</v>
      </c>
      <c r="J25" s="23" t="e">
        <f>(I25+I29)/(I26+I30)</f>
        <v>#DIV/0!</v>
      </c>
      <c r="K25" s="87"/>
      <c r="L25" s="90"/>
      <c r="U25" s="177"/>
    </row>
    <row r="26" spans="2:45" ht="3.75" customHeight="1" x14ac:dyDescent="0.35">
      <c r="B26" s="106"/>
      <c r="C26" s="100"/>
      <c r="D26" s="90">
        <f>IF(D24&lt;&gt;"",1,0)</f>
        <v>0</v>
      </c>
      <c r="E26" s="90">
        <f t="shared" ref="E26:H26" si="9">IF(E24&lt;&gt;"",1,0)</f>
        <v>0</v>
      </c>
      <c r="F26" s="90">
        <f t="shared" si="9"/>
        <v>0</v>
      </c>
      <c r="G26" s="90">
        <f t="shared" si="9"/>
        <v>0</v>
      </c>
      <c r="H26" s="90">
        <f t="shared" si="9"/>
        <v>0</v>
      </c>
      <c r="I26" s="23">
        <f t="shared" ref="I26:I30" si="10">SUM(D26:H26)</f>
        <v>0</v>
      </c>
      <c r="K26" s="87"/>
      <c r="L26" s="90"/>
      <c r="U26" s="177"/>
    </row>
    <row r="27" spans="2:45" thickBot="1" x14ac:dyDescent="0.4">
      <c r="B27" s="106"/>
      <c r="C27" s="109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7"/>
      <c r="L27" s="90"/>
      <c r="U27" s="177"/>
    </row>
    <row r="28" spans="2:45" thickBot="1" x14ac:dyDescent="0.4">
      <c r="B28" s="106"/>
      <c r="C28" s="110"/>
      <c r="D28" s="89"/>
      <c r="E28" s="89"/>
      <c r="F28" s="89"/>
      <c r="G28" s="89"/>
      <c r="H28" s="89"/>
      <c r="K28" s="87"/>
      <c r="L28" s="90"/>
      <c r="U28" s="177"/>
    </row>
    <row r="29" spans="2:45" ht="3" customHeight="1" x14ac:dyDescent="0.35">
      <c r="B29" s="106"/>
      <c r="C29" s="2"/>
      <c r="D29" s="90">
        <f>IF(D28=$AG$3,1,0)</f>
        <v>0</v>
      </c>
      <c r="E29" s="90">
        <f t="shared" ref="E29:H29" si="11">IF(E28=$AG$3,1,0)</f>
        <v>0</v>
      </c>
      <c r="F29" s="90">
        <f t="shared" si="11"/>
        <v>0</v>
      </c>
      <c r="G29" s="90">
        <f t="shared" si="11"/>
        <v>0</v>
      </c>
      <c r="H29" s="90">
        <f t="shared" si="11"/>
        <v>0</v>
      </c>
      <c r="I29" s="23">
        <f t="shared" si="10"/>
        <v>0</v>
      </c>
      <c r="K29" s="87"/>
      <c r="L29" s="90"/>
      <c r="U29" s="177"/>
    </row>
    <row r="30" spans="2:45" ht="3.75" customHeight="1" thickBot="1" x14ac:dyDescent="0.4">
      <c r="B30" s="106"/>
      <c r="C30" s="2"/>
      <c r="D30" s="90">
        <f>IF(D28&lt;&gt;"",1,0)</f>
        <v>0</v>
      </c>
      <c r="E30" s="90">
        <f t="shared" ref="E30:H30" si="12">IF(E28&lt;&gt;"",1,0)</f>
        <v>0</v>
      </c>
      <c r="F30" s="90">
        <f t="shared" si="12"/>
        <v>0</v>
      </c>
      <c r="G30" s="90">
        <f t="shared" si="12"/>
        <v>0</v>
      </c>
      <c r="H30" s="90">
        <f t="shared" si="12"/>
        <v>0</v>
      </c>
      <c r="I30" s="23">
        <f t="shared" si="10"/>
        <v>0</v>
      </c>
      <c r="K30" s="87"/>
      <c r="L30" s="90"/>
      <c r="U30" s="177"/>
    </row>
    <row r="31" spans="2:45" s="92" customFormat="1" ht="6" customHeight="1" thickBot="1" x14ac:dyDescent="0.4">
      <c r="B31" s="93"/>
      <c r="C31" s="94"/>
      <c r="D31" s="95"/>
      <c r="E31" s="95"/>
      <c r="F31" s="95"/>
      <c r="G31" s="95"/>
      <c r="H31" s="95"/>
      <c r="I31" s="95"/>
      <c r="J31" s="95"/>
      <c r="K31" s="96"/>
      <c r="L31" s="95"/>
      <c r="M31" s="97"/>
      <c r="N31" s="79"/>
      <c r="O31" s="175"/>
      <c r="P31" s="175"/>
      <c r="Q31" s="175"/>
      <c r="R31" s="176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</row>
    <row r="32" spans="2:45" s="92" customFormat="1" ht="15.75" customHeight="1" thickBot="1" x14ac:dyDescent="0.4">
      <c r="E32" s="98"/>
      <c r="F32" s="98"/>
      <c r="G32" s="98"/>
      <c r="H32" s="98"/>
      <c r="I32" s="98"/>
      <c r="J32" s="98"/>
      <c r="K32" s="99"/>
      <c r="L32" s="98"/>
      <c r="N32" s="79"/>
      <c r="O32" s="175"/>
      <c r="P32" s="175"/>
      <c r="Q32" s="175"/>
      <c r="R32" s="176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</row>
    <row r="33" spans="1:45" s="92" customFormat="1" ht="15.75" customHeight="1" thickBot="1" x14ac:dyDescent="0.4">
      <c r="C33" s="101" t="s">
        <v>212</v>
      </c>
      <c r="D33" s="275"/>
      <c r="E33" s="98"/>
      <c r="F33" s="98"/>
      <c r="G33" s="98"/>
      <c r="H33" s="98"/>
      <c r="I33" s="98"/>
      <c r="J33" s="98"/>
      <c r="K33" s="99"/>
      <c r="L33" s="98"/>
      <c r="N33" s="79"/>
      <c r="O33" s="175"/>
      <c r="P33" s="175"/>
      <c r="Q33" s="175"/>
      <c r="R33" s="176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</row>
    <row r="34" spans="1:45" ht="16.5" thickBot="1" x14ac:dyDescent="0.3">
      <c r="B34" s="85" t="s">
        <v>116</v>
      </c>
      <c r="C34" s="241" t="s">
        <v>235</v>
      </c>
      <c r="D34" s="89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6.5" thickBot="1" x14ac:dyDescent="0.3">
      <c r="B35" s="88"/>
      <c r="C35" s="276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8"/>
      <c r="C36" s="241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7"/>
      <c r="L36" s="90" t="e">
        <f>J38*Points!F14</f>
        <v>#DIV/0!</v>
      </c>
      <c r="M36" s="263" t="s">
        <v>223</v>
      </c>
      <c r="N36" s="2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269" t="e">
        <f>((M37*100)/Points!G14)</f>
        <v>#DIV/0!</v>
      </c>
      <c r="B37" s="248" t="s">
        <v>130</v>
      </c>
      <c r="C37" s="242"/>
      <c r="D37" s="89"/>
      <c r="E37" s="89"/>
      <c r="F37" s="89"/>
      <c r="G37" s="89"/>
      <c r="H37" s="89"/>
      <c r="K37" s="87"/>
      <c r="L37" s="90"/>
      <c r="M37" s="72" t="e">
        <f>IF(D34="non",0,L36)</f>
        <v>#DIV/0!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8"/>
      <c r="C38" s="25"/>
      <c r="D38" s="90">
        <f>IF(OR(D37=$AG$3)+(D37=$AG$5),1,0)</f>
        <v>0</v>
      </c>
      <c r="E38" s="90">
        <f t="shared" ref="E38:H38" si="13">IF(OR(E37=$AG$3)+(E37=$AG$5),1,0)</f>
        <v>0</v>
      </c>
      <c r="F38" s="90">
        <f t="shared" si="13"/>
        <v>0</v>
      </c>
      <c r="G38" s="90">
        <f t="shared" si="13"/>
        <v>0</v>
      </c>
      <c r="H38" s="90">
        <f t="shared" si="13"/>
        <v>0</v>
      </c>
      <c r="I38" s="23">
        <f>SUM(D38:H38)</f>
        <v>0</v>
      </c>
      <c r="J38" s="23" t="e">
        <f>(I38+I42)/(I39+I43)</f>
        <v>#DIV/0!</v>
      </c>
      <c r="K38" s="87"/>
      <c r="L38" s="90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8"/>
      <c r="C39" s="25"/>
      <c r="D39" s="90">
        <f>IF(D37&lt;&gt;"",1,0)</f>
        <v>0</v>
      </c>
      <c r="E39" s="90">
        <f t="shared" ref="E39:H39" si="14">IF(E37&lt;&gt;"",1,0)</f>
        <v>0</v>
      </c>
      <c r="F39" s="90">
        <f t="shared" si="14"/>
        <v>0</v>
      </c>
      <c r="G39" s="90">
        <f t="shared" si="14"/>
        <v>0</v>
      </c>
      <c r="H39" s="90">
        <f t="shared" si="14"/>
        <v>0</v>
      </c>
      <c r="I39" s="23">
        <f t="shared" ref="I39" si="15">SUM(D39:H39)</f>
        <v>0</v>
      </c>
      <c r="K39" s="87"/>
      <c r="L39" s="90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7" t="e">
        <f>AVERAGE(A37,A45)</f>
        <v>#DIV/0!</v>
      </c>
      <c r="B40" s="88"/>
      <c r="C40" s="242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7"/>
      <c r="L40" s="90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6" t="e">
        <f>IF(A50=0,A37,A40)</f>
        <v>#DIV/0!</v>
      </c>
      <c r="B41" s="201" t="s">
        <v>130</v>
      </c>
      <c r="C41" s="243"/>
      <c r="D41" s="89"/>
      <c r="E41" s="89"/>
      <c r="F41" s="89"/>
      <c r="G41" s="89"/>
      <c r="H41" s="89"/>
      <c r="K41" s="87"/>
      <c r="L41" s="90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25">
      <c r="B42" s="88"/>
      <c r="C42" s="25"/>
      <c r="D42" s="90">
        <f>IF(OR(D41=$AG$3)+(D41=$AG$5),1,0)</f>
        <v>0</v>
      </c>
      <c r="E42" s="90">
        <f t="shared" ref="E42:H42" si="16">IF(OR(E41=$AG$3)+(E41=$AG$5),1,0)</f>
        <v>0</v>
      </c>
      <c r="F42" s="90">
        <f t="shared" si="16"/>
        <v>0</v>
      </c>
      <c r="G42" s="90">
        <f t="shared" si="16"/>
        <v>0</v>
      </c>
      <c r="H42" s="90">
        <f t="shared" si="16"/>
        <v>0</v>
      </c>
      <c r="I42" s="23">
        <f t="shared" ref="I42:I43" si="17">SUM(D42:H42)</f>
        <v>0</v>
      </c>
      <c r="K42" s="87"/>
      <c r="L42" s="90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25">
      <c r="B43" s="88"/>
      <c r="C43" s="25"/>
      <c r="D43" s="90">
        <f>IF(D41&lt;&gt;"",1,0)</f>
        <v>0</v>
      </c>
      <c r="E43" s="90">
        <f t="shared" ref="E43:H43" si="18">IF(E41&lt;&gt;"",1,0)</f>
        <v>0</v>
      </c>
      <c r="F43" s="90">
        <f t="shared" si="18"/>
        <v>0</v>
      </c>
      <c r="G43" s="90">
        <f t="shared" si="18"/>
        <v>0</v>
      </c>
      <c r="H43" s="90">
        <f t="shared" si="18"/>
        <v>0</v>
      </c>
      <c r="I43" s="23">
        <f t="shared" si="17"/>
        <v>0</v>
      </c>
      <c r="K43" s="87"/>
      <c r="L43" s="90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ht="15.75" thickBot="1" x14ac:dyDescent="0.3">
      <c r="B44" s="88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9" t="e">
        <f>((M46*100)/Points!G16)</f>
        <v>#DIV/0!</v>
      </c>
      <c r="B45" s="248" t="s">
        <v>130</v>
      </c>
      <c r="C45" s="244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7"/>
      <c r="L45" s="90" t="e">
        <f>J47*Points!F16</f>
        <v>#DIV/0!</v>
      </c>
      <c r="M45" s="72" t="s">
        <v>224</v>
      </c>
      <c r="N45" s="2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ht="15.75" thickBot="1" x14ac:dyDescent="0.3">
      <c r="B46" s="88"/>
      <c r="C46" s="245"/>
      <c r="D46" s="89"/>
      <c r="E46" s="89"/>
      <c r="F46" s="89"/>
      <c r="G46" s="89"/>
      <c r="H46" s="89"/>
      <c r="K46" s="87"/>
      <c r="L46" s="90"/>
      <c r="M46" s="72" t="e">
        <f>IF(D34="non",0,L45)</f>
        <v>#DIV/0!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25">
      <c r="B47" s="88"/>
      <c r="C47" s="25"/>
      <c r="D47" s="90">
        <f>IF(OR(D46=$AG$3)+(D46=$AG$5),1,0)</f>
        <v>0</v>
      </c>
      <c r="E47" s="90">
        <f t="shared" ref="E47:H47" si="19">IF(OR(E46=$AG$3)+(E46=$AG$5),1,0)</f>
        <v>0</v>
      </c>
      <c r="F47" s="90">
        <f t="shared" si="19"/>
        <v>0</v>
      </c>
      <c r="G47" s="90">
        <f t="shared" si="19"/>
        <v>0</v>
      </c>
      <c r="H47" s="90">
        <f t="shared" si="19"/>
        <v>0</v>
      </c>
      <c r="I47" s="23">
        <f>SUM(D47:H47)</f>
        <v>0</v>
      </c>
      <c r="J47" s="23" t="e">
        <f>(I47+I51)/(I48+I52)</f>
        <v>#DIV/0!</v>
      </c>
      <c r="K47" s="87"/>
      <c r="L47" s="90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25">
      <c r="B48" s="88"/>
      <c r="C48" s="25"/>
      <c r="D48" s="90">
        <f>IF(D46&lt;&gt;"",1,0)</f>
        <v>0</v>
      </c>
      <c r="E48" s="90">
        <f t="shared" ref="E48:H48" si="20">IF(E46&lt;&gt;"",1,0)</f>
        <v>0</v>
      </c>
      <c r="F48" s="90">
        <f t="shared" si="20"/>
        <v>0</v>
      </c>
      <c r="G48" s="90">
        <f t="shared" si="20"/>
        <v>0</v>
      </c>
      <c r="H48" s="90">
        <f t="shared" si="20"/>
        <v>0</v>
      </c>
      <c r="I48" s="23">
        <f t="shared" ref="I48" si="21">SUM(D48:H48)</f>
        <v>0</v>
      </c>
      <c r="K48" s="87"/>
      <c r="L48" s="90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ht="15.75" thickBot="1" x14ac:dyDescent="0.3">
      <c r="B49" s="88"/>
      <c r="C49" s="245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7"/>
      <c r="L49" s="90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8"/>
      <c r="C50" s="245"/>
      <c r="D50" s="89"/>
      <c r="E50" s="89"/>
      <c r="F50" s="89"/>
      <c r="G50" s="89"/>
      <c r="H50" s="89"/>
      <c r="K50" s="87"/>
      <c r="L50" s="90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203"/>
      <c r="C51" s="25"/>
      <c r="D51" s="90">
        <f>IF(OR(D50=$AG$3)+(D50=$AG$5),1,0)</f>
        <v>0</v>
      </c>
      <c r="E51" s="90">
        <f t="shared" ref="E51:H51" si="22">IF(OR(E50=$AG$3)+(E50=$AG$5),1,0)</f>
        <v>0</v>
      </c>
      <c r="F51" s="90">
        <f t="shared" si="22"/>
        <v>0</v>
      </c>
      <c r="G51" s="90">
        <f t="shared" si="22"/>
        <v>0</v>
      </c>
      <c r="H51" s="90">
        <f t="shared" si="22"/>
        <v>0</v>
      </c>
      <c r="I51" s="23">
        <f t="shared" ref="I51:I52" si="23">SUM(D51:H51)</f>
        <v>0</v>
      </c>
      <c r="K51" s="87"/>
      <c r="L51" s="90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8"/>
      <c r="C52" s="100"/>
      <c r="D52" s="90">
        <f>IF(D50&lt;&gt;"",1,0)</f>
        <v>0</v>
      </c>
      <c r="E52" s="90">
        <f t="shared" ref="E52:H52" si="24">IF(E50&lt;&gt;"",1,0)</f>
        <v>0</v>
      </c>
      <c r="F52" s="90">
        <f t="shared" si="24"/>
        <v>0</v>
      </c>
      <c r="G52" s="90">
        <f t="shared" si="24"/>
        <v>0</v>
      </c>
      <c r="H52" s="90">
        <f t="shared" si="24"/>
        <v>0</v>
      </c>
      <c r="I52" s="23">
        <f t="shared" si="23"/>
        <v>0</v>
      </c>
      <c r="K52" s="87"/>
      <c r="L52" s="90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3"/>
      <c r="C53" s="94"/>
      <c r="D53" s="95"/>
      <c r="E53" s="95"/>
      <c r="F53" s="95"/>
      <c r="G53" s="95"/>
      <c r="H53" s="95"/>
      <c r="I53" s="95"/>
      <c r="J53" s="95"/>
      <c r="K53" s="96"/>
      <c r="L53" s="95"/>
      <c r="M53" s="9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101" t="s">
        <v>213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9"/>
      <c r="C56" s="250" t="s">
        <v>238</v>
      </c>
      <c r="D56" s="8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6"/>
      <c r="C57" s="25"/>
      <c r="D57" s="91">
        <f>IF(D56="oui",1,0)</f>
        <v>0</v>
      </c>
      <c r="E57" s="208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5" t="s">
        <v>130</v>
      </c>
      <c r="C58" s="251"/>
      <c r="D58" s="117" t="s">
        <v>214</v>
      </c>
      <c r="E58" s="117" t="s">
        <v>215</v>
      </c>
      <c r="F58" s="117" t="s">
        <v>216</v>
      </c>
      <c r="I58" s="67"/>
      <c r="L58" s="90">
        <f>IF(I61=0,0,J60*Points!F18)</f>
        <v>0</v>
      </c>
      <c r="M58" s="263" t="s">
        <v>226</v>
      </c>
      <c r="N58" s="2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6" t="s">
        <v>130</v>
      </c>
      <c r="C59" s="251" t="s">
        <v>239</v>
      </c>
      <c r="D59" s="89"/>
      <c r="E59" s="89"/>
      <c r="F59" s="89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6"/>
      <c r="C60" s="25"/>
      <c r="D60" s="90">
        <f>IF(D59=$AG$3,1,0)</f>
        <v>0</v>
      </c>
      <c r="E60" s="90">
        <f t="shared" ref="E60:F60" si="26">IF(E59=$AG$3,1,0)</f>
        <v>0</v>
      </c>
      <c r="F60" s="90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6"/>
      <c r="C61" s="25"/>
      <c r="D61" s="90">
        <f>IF(D59&lt;&gt;"",1,0)</f>
        <v>0</v>
      </c>
      <c r="E61" s="90">
        <f t="shared" ref="E61:F61" si="27">IF(E59&lt;&gt;"",1,0)</f>
        <v>0</v>
      </c>
      <c r="F61" s="90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6"/>
      <c r="C62" s="251" t="s">
        <v>217</v>
      </c>
      <c r="D62" s="117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90">
        <f>IF((I64+I68)=0,0,J64*Points!F18)</f>
        <v>0</v>
      </c>
      <c r="M62" s="263" t="s">
        <v>225</v>
      </c>
      <c r="N62" s="2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6"/>
      <c r="C63" s="252" t="s">
        <v>240</v>
      </c>
      <c r="D63" s="89"/>
      <c r="E63" s="89"/>
      <c r="F63" s="89"/>
      <c r="G63" s="89"/>
      <c r="H63" s="89"/>
      <c r="L63" s="90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52"/>
      <c r="D64" s="90">
        <f>IF(D63=$AG$3,1,0)</f>
        <v>0</v>
      </c>
      <c r="E64" s="90">
        <f t="shared" ref="E64:H64" si="29">IF(E63=$AG$3,1,0)</f>
        <v>0</v>
      </c>
      <c r="F64" s="90">
        <f>IF(F63=$AG$3,1,0)</f>
        <v>0</v>
      </c>
      <c r="G64" s="90">
        <f t="shared" si="29"/>
        <v>0</v>
      </c>
      <c r="H64" s="90">
        <f t="shared" si="29"/>
        <v>0</v>
      </c>
      <c r="I64" s="23">
        <f>SUM(D64:H64)</f>
        <v>0</v>
      </c>
      <c r="J64" s="23" t="e">
        <f>(I64+I68)/(I65+I69)</f>
        <v>#DIV/0!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52"/>
      <c r="D65" s="90">
        <f>IF(D63&lt;&gt;"",1,0)</f>
        <v>0</v>
      </c>
      <c r="E65" s="90">
        <f t="shared" ref="E65:H65" si="30">IF(E63&lt;&gt;"",1,0)</f>
        <v>0</v>
      </c>
      <c r="F65" s="90">
        <f t="shared" si="30"/>
        <v>0</v>
      </c>
      <c r="G65" s="90">
        <f t="shared" si="30"/>
        <v>0</v>
      </c>
      <c r="H65" s="90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52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70"/>
      <c r="D67" s="89"/>
      <c r="E67" s="89"/>
      <c r="F67" s="89"/>
      <c r="G67" s="89"/>
      <c r="H67" s="8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90">
        <f>IF(D67=$AG$3,1,0)</f>
        <v>0</v>
      </c>
      <c r="E68" s="90">
        <f t="shared" ref="E68:H68" si="32">IF(E67=$AG$3,1,0)</f>
        <v>0</v>
      </c>
      <c r="F68" s="90">
        <f t="shared" si="32"/>
        <v>0</v>
      </c>
      <c r="G68" s="90">
        <f t="shared" si="32"/>
        <v>0</v>
      </c>
      <c r="H68" s="90">
        <f t="shared" si="32"/>
        <v>0</v>
      </c>
      <c r="I68" s="23">
        <f>SUM(D68:H68)</f>
        <v>0</v>
      </c>
      <c r="J68" s="23" t="e">
        <f>(I68+I74)/(I69+#REF!)</f>
        <v>#REF!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90">
        <f>IF(D67&lt;&gt;"",1,0)</f>
        <v>0</v>
      </c>
      <c r="E69" s="90">
        <f t="shared" ref="E69:H69" si="33">IF(E67&lt;&gt;"",1,0)</f>
        <v>0</v>
      </c>
      <c r="F69" s="90">
        <f t="shared" si="33"/>
        <v>0</v>
      </c>
      <c r="G69" s="90">
        <f t="shared" si="33"/>
        <v>0</v>
      </c>
      <c r="H69" s="90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B70" s="5"/>
      <c r="C70" s="251" t="s">
        <v>241</v>
      </c>
      <c r="D70" s="89"/>
      <c r="L70" s="90">
        <f>IF(D70="oui",Points!F20,0)</f>
        <v>0</v>
      </c>
      <c r="M70" s="284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3"/>
      <c r="C72" s="94"/>
      <c r="D72" s="94"/>
      <c r="E72" s="95"/>
      <c r="F72" s="95"/>
      <c r="G72" s="95"/>
      <c r="H72" s="95"/>
      <c r="I72" s="95"/>
      <c r="J72" s="95"/>
      <c r="K72" s="96"/>
      <c r="L72" s="95"/>
      <c r="M72" s="9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3"/>
      <c r="P75" s="143"/>
      <c r="Q75" s="143"/>
      <c r="R75" s="143"/>
      <c r="S75" s="143"/>
      <c r="T75" s="143"/>
      <c r="U75" s="143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3"/>
      <c r="P76" s="143"/>
      <c r="Q76" s="143"/>
      <c r="R76" s="143"/>
      <c r="S76" s="143"/>
      <c r="T76" s="143"/>
      <c r="U76" s="143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8" t="s">
        <v>119</v>
      </c>
      <c r="C77" s="101" t="s">
        <v>122</v>
      </c>
      <c r="L77" s="90" t="e">
        <f>IF(L78&gt;0,L78,0)</f>
        <v>#DIV/0!</v>
      </c>
      <c r="M77" s="263" t="s">
        <v>227</v>
      </c>
      <c r="N77" s="267"/>
      <c r="O77" s="143"/>
      <c r="P77" s="143"/>
      <c r="Q77" s="143"/>
      <c r="R77" s="143"/>
      <c r="S77" s="143"/>
      <c r="T77" s="143"/>
      <c r="U77" s="143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5" t="e">
        <f>((M78*100)/Points!G33)</f>
        <v>#DIV/0!</v>
      </c>
      <c r="B78" s="144" t="s">
        <v>130</v>
      </c>
      <c r="C78" s="134" t="s">
        <v>254</v>
      </c>
      <c r="L78" s="120" t="e">
        <f>IF(D93=$AG$3,(L80-K94),L80)</f>
        <v>#DIV/0!</v>
      </c>
      <c r="M78" s="72" t="e">
        <f>L77+L96</f>
        <v>#DIV/0!</v>
      </c>
      <c r="N78" s="67"/>
      <c r="O78" s="143"/>
      <c r="P78" s="143"/>
      <c r="Q78" s="143"/>
      <c r="R78" s="143"/>
      <c r="S78" s="143"/>
      <c r="T78" s="143"/>
      <c r="U78" s="143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6"/>
      <c r="C79" s="100"/>
      <c r="D79" s="118"/>
      <c r="E79" s="118"/>
      <c r="F79" s="118"/>
      <c r="G79" s="118"/>
      <c r="H79" s="118"/>
      <c r="I79" s="118"/>
      <c r="J79" s="118"/>
      <c r="K79" s="121"/>
      <c r="L79" s="90"/>
      <c r="M79" s="66"/>
      <c r="N79" s="67"/>
      <c r="O79" s="143"/>
      <c r="P79" s="143"/>
      <c r="Q79" s="143"/>
      <c r="R79" s="143"/>
      <c r="S79" s="143"/>
      <c r="T79" s="143"/>
      <c r="U79" s="143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6"/>
      <c r="C80" s="126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7"/>
      <c r="L80" s="120" t="e">
        <f>J82*Points!F32</f>
        <v>#DIV/0!</v>
      </c>
      <c r="M80" s="66"/>
      <c r="N80" s="102"/>
      <c r="P80" s="175">
        <f>IF((K80&gt;=50)*(K80&lt;60),1,0)</f>
        <v>0</v>
      </c>
      <c r="Q80" s="175">
        <f>IF((K80&gt;=60)*(K80&lt;70),2,0)</f>
        <v>0</v>
      </c>
      <c r="R80" s="176">
        <f>IF((K80&gt;=70)*(K80&lt;80),3,0)</f>
        <v>0</v>
      </c>
      <c r="S80" s="175">
        <f>IF((K80&gt;=80)*(K80&lt;90),4,0)</f>
        <v>0</v>
      </c>
      <c r="T80" s="175">
        <f>IF((D80&lt;&gt;"")*(K80&gt;90),5,0)</f>
        <v>0</v>
      </c>
      <c r="U80" s="177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6"/>
      <c r="C81" s="126"/>
      <c r="D81" s="89"/>
      <c r="E81" s="89"/>
      <c r="F81" s="89"/>
      <c r="G81" s="89"/>
      <c r="H81" s="89"/>
      <c r="K81" s="87"/>
      <c r="L81" s="90"/>
      <c r="M81" s="66"/>
      <c r="N81" s="102"/>
      <c r="U81" s="17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6"/>
      <c r="C82" s="100"/>
      <c r="D82" s="90">
        <f>IF(D81=$AG$3,1,0)</f>
        <v>0</v>
      </c>
      <c r="E82" s="90">
        <f t="shared" ref="E82:H82" si="35">IF(E81=$AG$3,1,0)</f>
        <v>0</v>
      </c>
      <c r="F82" s="90">
        <f t="shared" si="35"/>
        <v>0</v>
      </c>
      <c r="G82" s="90">
        <f t="shared" si="35"/>
        <v>0</v>
      </c>
      <c r="H82" s="90">
        <f t="shared" si="35"/>
        <v>0</v>
      </c>
      <c r="I82" s="23">
        <f>SUM(D82:H82)</f>
        <v>0</v>
      </c>
      <c r="J82" s="23" t="e">
        <f>(I82+I86+I90)/(I83+I87+I91)</f>
        <v>#DIV/0!</v>
      </c>
      <c r="K82" s="105"/>
      <c r="L82" s="90"/>
      <c r="M82" s="66"/>
      <c r="N82" s="102"/>
      <c r="U82" s="17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6"/>
      <c r="C83" s="100"/>
      <c r="D83" s="90">
        <f>IF(D81&lt;&gt;"",1,0)</f>
        <v>0</v>
      </c>
      <c r="E83" s="90">
        <f t="shared" ref="E83:H83" si="36">IF(E81&lt;&gt;"",1,0)</f>
        <v>0</v>
      </c>
      <c r="F83" s="90">
        <f t="shared" si="36"/>
        <v>0</v>
      </c>
      <c r="G83" s="90">
        <f t="shared" si="36"/>
        <v>0</v>
      </c>
      <c r="H83" s="90">
        <f t="shared" si="36"/>
        <v>0</v>
      </c>
      <c r="I83" s="23">
        <f>SUM(D83:H83)</f>
        <v>0</v>
      </c>
      <c r="K83" s="87"/>
      <c r="L83" s="90"/>
      <c r="M83" s="66"/>
      <c r="N83" s="102"/>
      <c r="U83" s="17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6"/>
      <c r="C84" s="126"/>
      <c r="D84" s="268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7"/>
      <c r="L84" s="90"/>
      <c r="M84" s="66"/>
      <c r="N84" s="102"/>
      <c r="U84" s="17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6"/>
      <c r="C85" s="126"/>
      <c r="D85" s="89"/>
      <c r="E85" s="89"/>
      <c r="F85" s="89"/>
      <c r="G85" s="89"/>
      <c r="H85" s="89"/>
      <c r="K85" s="87"/>
      <c r="L85" s="90"/>
      <c r="M85" s="66"/>
      <c r="N85" s="102"/>
      <c r="U85" s="17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6"/>
      <c r="C86" s="100"/>
      <c r="D86" s="90">
        <f>IF(D85=$AG$3,1,0)</f>
        <v>0</v>
      </c>
      <c r="E86" s="90">
        <f t="shared" ref="E86:H86" si="37">IF(E85=$AG$3,1,0)</f>
        <v>0</v>
      </c>
      <c r="F86" s="90">
        <f t="shared" si="37"/>
        <v>0</v>
      </c>
      <c r="G86" s="90">
        <f t="shared" si="37"/>
        <v>0</v>
      </c>
      <c r="H86" s="90">
        <f t="shared" si="37"/>
        <v>0</v>
      </c>
      <c r="I86" s="23">
        <f t="shared" ref="I86:I87" si="38">SUM(D86:H86)</f>
        <v>0</v>
      </c>
      <c r="K86" s="87"/>
      <c r="L86" s="90"/>
      <c r="M86" s="66"/>
      <c r="N86" s="102"/>
      <c r="U86" s="17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6"/>
      <c r="C87" s="100"/>
      <c r="D87" s="90">
        <f>IF(D85&lt;&gt;"",1,0)</f>
        <v>0</v>
      </c>
      <c r="E87" s="90">
        <f t="shared" ref="E87:H87" si="39">IF(E85&lt;&gt;"",1,0)</f>
        <v>0</v>
      </c>
      <c r="F87" s="90">
        <f t="shared" si="39"/>
        <v>0</v>
      </c>
      <c r="G87" s="90">
        <f t="shared" si="39"/>
        <v>0</v>
      </c>
      <c r="H87" s="90">
        <f t="shared" si="39"/>
        <v>0</v>
      </c>
      <c r="I87" s="23">
        <f t="shared" si="38"/>
        <v>0</v>
      </c>
      <c r="K87" s="87"/>
      <c r="L87" s="90"/>
      <c r="M87" s="66"/>
      <c r="N87" s="102"/>
      <c r="U87" s="17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6"/>
      <c r="C88" s="126"/>
      <c r="D88" s="268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7"/>
      <c r="L88" s="90"/>
      <c r="M88" s="66"/>
      <c r="N88" s="102"/>
      <c r="U88" s="17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6"/>
      <c r="C89" s="126"/>
      <c r="D89" s="89"/>
      <c r="E89" s="89"/>
      <c r="F89" s="89"/>
      <c r="G89" s="89"/>
      <c r="H89" s="89"/>
      <c r="K89" s="87"/>
      <c r="L89" s="90"/>
      <c r="M89" s="66"/>
      <c r="N89" s="102"/>
      <c r="U89" s="17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6"/>
      <c r="C90" s="100"/>
      <c r="D90" s="90">
        <f>IF(D89=$AG$3,1,0)</f>
        <v>0</v>
      </c>
      <c r="E90" s="90">
        <f t="shared" ref="E90:H90" si="40">IF(E89=$AG$3,1,0)</f>
        <v>0</v>
      </c>
      <c r="F90" s="90">
        <f t="shared" si="40"/>
        <v>0</v>
      </c>
      <c r="G90" s="90">
        <f t="shared" si="40"/>
        <v>0</v>
      </c>
      <c r="H90" s="90">
        <f t="shared" si="40"/>
        <v>0</v>
      </c>
      <c r="I90" s="23">
        <f t="shared" ref="I90:I91" si="41">SUM(D90:H90)</f>
        <v>0</v>
      </c>
      <c r="K90" s="87"/>
      <c r="L90" s="90"/>
      <c r="M90" s="66"/>
      <c r="N90" s="102"/>
      <c r="U90" s="17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6"/>
      <c r="C91" s="123"/>
      <c r="D91" s="90">
        <f>IF(D89&lt;&gt;"",1,0)</f>
        <v>0</v>
      </c>
      <c r="E91" s="90">
        <f t="shared" ref="E91:H91" si="42">IF(E89&lt;&gt;"",1,0)</f>
        <v>0</v>
      </c>
      <c r="F91" s="90">
        <f t="shared" si="42"/>
        <v>0</v>
      </c>
      <c r="G91" s="90">
        <f t="shared" si="42"/>
        <v>0</v>
      </c>
      <c r="H91" s="90">
        <f t="shared" si="42"/>
        <v>0</v>
      </c>
      <c r="I91" s="23">
        <f t="shared" si="41"/>
        <v>0</v>
      </c>
      <c r="K91" s="87"/>
      <c r="L91" s="90"/>
      <c r="M91" s="66"/>
      <c r="N91" s="102"/>
      <c r="U91" s="17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6"/>
      <c r="C92" s="23"/>
      <c r="K92" s="91"/>
      <c r="L92" s="90"/>
      <c r="M92" s="66"/>
      <c r="N92" s="102"/>
      <c r="U92" s="17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6"/>
      <c r="C93" s="132" t="s">
        <v>245</v>
      </c>
      <c r="D93" s="81"/>
      <c r="E93" s="82"/>
      <c r="F93" s="82"/>
      <c r="G93" s="82"/>
      <c r="H93" s="82"/>
      <c r="I93" s="82"/>
      <c r="J93" s="82"/>
      <c r="K93" s="121"/>
      <c r="L93" s="90"/>
      <c r="M93" s="66"/>
      <c r="N93" s="102"/>
      <c r="U93" s="17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6"/>
      <c r="C94" s="132" t="s">
        <v>155</v>
      </c>
      <c r="D94" s="81"/>
      <c r="E94" s="118"/>
      <c r="F94" s="118"/>
      <c r="G94" s="118"/>
      <c r="H94" s="118"/>
      <c r="I94" s="118"/>
      <c r="J94" s="118"/>
      <c r="K94" s="121">
        <f>IF(D94&lt;=20,(D94/2),Points!F32)</f>
        <v>0</v>
      </c>
      <c r="L94" s="90"/>
      <c r="M94" s="66"/>
      <c r="N94" s="102"/>
      <c r="U94" s="17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6"/>
      <c r="C95" s="23"/>
      <c r="K95" s="91"/>
      <c r="L95" s="90"/>
      <c r="M95" s="66"/>
      <c r="N95" s="102"/>
      <c r="U95" s="17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6"/>
      <c r="C96" s="135" t="s">
        <v>255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7"/>
      <c r="L96" s="90" t="e">
        <f>J98*Points!F33</f>
        <v>#DIV/0!</v>
      </c>
      <c r="M96" s="66"/>
      <c r="N96" s="102"/>
      <c r="U96" s="17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6"/>
      <c r="C97" s="126"/>
      <c r="D97" s="89"/>
      <c r="E97" s="89"/>
      <c r="F97" s="89"/>
      <c r="G97" s="89"/>
      <c r="H97" s="89"/>
      <c r="K97" s="87"/>
      <c r="L97" s="90"/>
      <c r="M97" s="66"/>
      <c r="N97" s="102"/>
      <c r="U97" s="17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6"/>
      <c r="C98" s="100"/>
      <c r="D98" s="90">
        <f>IF(D97=$AG$3,1,0)</f>
        <v>0</v>
      </c>
      <c r="E98" s="90">
        <f t="shared" ref="E98:H98" si="43">IF(E97=$AG$3,1,0)</f>
        <v>0</v>
      </c>
      <c r="F98" s="90">
        <f t="shared" si="43"/>
        <v>0</v>
      </c>
      <c r="G98" s="90">
        <f t="shared" si="43"/>
        <v>0</v>
      </c>
      <c r="H98" s="90">
        <f t="shared" si="43"/>
        <v>0</v>
      </c>
      <c r="I98" s="23">
        <f>SUM(D98:H98)</f>
        <v>0</v>
      </c>
      <c r="J98" s="23" t="e">
        <f>(I98+I102+I106)/(I99+I103+I107)</f>
        <v>#DIV/0!</v>
      </c>
      <c r="K98" s="105"/>
      <c r="L98" s="90"/>
      <c r="M98" s="66"/>
      <c r="N98" s="102"/>
      <c r="U98" s="17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6"/>
      <c r="C99" s="100"/>
      <c r="D99" s="90">
        <f>IF(D97&lt;&gt;"",1,0)</f>
        <v>0</v>
      </c>
      <c r="E99" s="90">
        <f t="shared" ref="E99:H99" si="44">IF(E97&lt;&gt;"",1,0)</f>
        <v>0</v>
      </c>
      <c r="F99" s="90">
        <f t="shared" si="44"/>
        <v>0</v>
      </c>
      <c r="G99" s="90">
        <f t="shared" si="44"/>
        <v>0</v>
      </c>
      <c r="H99" s="90">
        <f t="shared" si="44"/>
        <v>0</v>
      </c>
      <c r="I99" s="23">
        <f>SUM(D99:H99)</f>
        <v>0</v>
      </c>
      <c r="K99" s="87"/>
      <c r="L99" s="90"/>
      <c r="M99" s="66"/>
      <c r="N99" s="102"/>
      <c r="U99" s="17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6"/>
      <c r="C100" s="126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7"/>
      <c r="L100" s="90"/>
      <c r="M100" s="66"/>
      <c r="N100" s="102"/>
      <c r="U100" s="17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6"/>
      <c r="C101" s="126"/>
      <c r="D101" s="89"/>
      <c r="E101" s="89"/>
      <c r="F101" s="89"/>
      <c r="G101" s="89"/>
      <c r="H101" s="89"/>
      <c r="K101" s="87"/>
      <c r="L101" s="90"/>
      <c r="M101" s="66"/>
      <c r="N101" s="102"/>
      <c r="U101" s="17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6"/>
      <c r="C102" s="100"/>
      <c r="D102" s="90">
        <f>IF(D101=$AG$3,1,0)</f>
        <v>0</v>
      </c>
      <c r="E102" s="90">
        <f t="shared" ref="E102:H102" si="45">IF(E101=$AG$3,1,0)</f>
        <v>0</v>
      </c>
      <c r="F102" s="90">
        <f t="shared" si="45"/>
        <v>0</v>
      </c>
      <c r="G102" s="90">
        <f t="shared" si="45"/>
        <v>0</v>
      </c>
      <c r="H102" s="90">
        <f t="shared" si="45"/>
        <v>0</v>
      </c>
      <c r="I102" s="23">
        <f t="shared" ref="I102:I103" si="46">SUM(D102:H102)</f>
        <v>0</v>
      </c>
      <c r="K102" s="87"/>
      <c r="L102" s="90"/>
      <c r="M102" s="66"/>
      <c r="N102" s="102"/>
      <c r="U102" s="17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6"/>
      <c r="C103" s="100"/>
      <c r="D103" s="90">
        <f>IF(D101&lt;&gt;"",1,0)</f>
        <v>0</v>
      </c>
      <c r="E103" s="90">
        <f t="shared" ref="E103:H103" si="47">IF(E101&lt;&gt;"",1,0)</f>
        <v>0</v>
      </c>
      <c r="F103" s="90">
        <f t="shared" si="47"/>
        <v>0</v>
      </c>
      <c r="G103" s="90">
        <f t="shared" si="47"/>
        <v>0</v>
      </c>
      <c r="H103" s="90">
        <f t="shared" si="47"/>
        <v>0</v>
      </c>
      <c r="I103" s="23">
        <f t="shared" si="46"/>
        <v>0</v>
      </c>
      <c r="K103" s="87"/>
      <c r="L103" s="90"/>
      <c r="M103" s="66"/>
      <c r="N103" s="102"/>
      <c r="U103" s="17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6"/>
      <c r="C104" s="126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7"/>
      <c r="L104" s="90"/>
      <c r="M104" s="66"/>
      <c r="N104" s="102"/>
      <c r="U104" s="17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6"/>
      <c r="C105" s="126"/>
      <c r="D105" s="89"/>
      <c r="E105" s="89"/>
      <c r="F105" s="89"/>
      <c r="G105" s="89"/>
      <c r="H105" s="89"/>
      <c r="K105" s="87"/>
      <c r="L105" s="90"/>
      <c r="M105" s="66"/>
      <c r="N105" s="102"/>
      <c r="U105" s="17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6"/>
      <c r="C106" s="100"/>
      <c r="D106" s="90">
        <f>IF(D105=$AG$3,1,0)</f>
        <v>0</v>
      </c>
      <c r="E106" s="90">
        <f t="shared" ref="E106:H106" si="48">IF(E105=$AG$3,1,0)</f>
        <v>0</v>
      </c>
      <c r="F106" s="90">
        <f t="shared" si="48"/>
        <v>0</v>
      </c>
      <c r="G106" s="90">
        <f t="shared" si="48"/>
        <v>0</v>
      </c>
      <c r="H106" s="90">
        <f t="shared" si="48"/>
        <v>0</v>
      </c>
      <c r="I106" s="23">
        <f t="shared" ref="I106:I107" si="49">SUM(D106:H106)</f>
        <v>0</v>
      </c>
      <c r="K106" s="87"/>
      <c r="L106" s="90"/>
      <c r="M106" s="66"/>
      <c r="N106" s="102"/>
      <c r="U106" s="17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6"/>
      <c r="C107" s="100"/>
      <c r="D107" s="90">
        <f>IF(D105&lt;&gt;"",1,0)</f>
        <v>0</v>
      </c>
      <c r="E107" s="90">
        <f t="shared" ref="E107:H107" si="50">IF(E105&lt;&gt;"",1,0)</f>
        <v>0</v>
      </c>
      <c r="F107" s="90">
        <f t="shared" si="50"/>
        <v>0</v>
      </c>
      <c r="G107" s="90">
        <f t="shared" si="50"/>
        <v>0</v>
      </c>
      <c r="H107" s="90">
        <f t="shared" si="50"/>
        <v>0</v>
      </c>
      <c r="I107" s="23">
        <f t="shared" si="49"/>
        <v>0</v>
      </c>
      <c r="K107" s="87"/>
      <c r="L107" s="90"/>
      <c r="M107" s="66"/>
      <c r="N107" s="102"/>
      <c r="U107" s="17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6"/>
      <c r="C108" s="129"/>
      <c r="K108" s="91"/>
      <c r="L108" s="90"/>
      <c r="M108" s="66"/>
      <c r="N108" s="102"/>
      <c r="U108" s="17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3"/>
      <c r="C109" s="125"/>
      <c r="D109" s="95"/>
      <c r="E109" s="95"/>
      <c r="F109" s="95"/>
      <c r="G109" s="95"/>
      <c r="H109" s="95"/>
      <c r="I109" s="95"/>
      <c r="J109" s="95"/>
      <c r="K109" s="96"/>
      <c r="L109" s="95"/>
      <c r="M109" s="9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5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101" t="s">
        <v>218</v>
      </c>
      <c r="E113" s="180"/>
      <c r="K113" s="23"/>
      <c r="M113" s="23"/>
    </row>
    <row r="114" spans="1:45" ht="16.5" thickBot="1" x14ac:dyDescent="0.3">
      <c r="A114" s="197"/>
      <c r="B114" s="201"/>
      <c r="C114" s="130" t="s">
        <v>246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7"/>
      <c r="L114" s="90" t="e">
        <f>J116*Points!F37</f>
        <v>#DIV/0!</v>
      </c>
      <c r="M114" s="263" t="s">
        <v>228</v>
      </c>
      <c r="N114" s="264"/>
    </row>
    <row r="115" spans="1:45" ht="15.75" thickBot="1" x14ac:dyDescent="0.3">
      <c r="A115" s="197" t="e">
        <f>((M115*100)/Points!G38)</f>
        <v>#DIV/0!</v>
      </c>
      <c r="B115" s="202" t="s">
        <v>130</v>
      </c>
      <c r="C115" s="124"/>
      <c r="D115" s="89"/>
      <c r="E115" s="89"/>
      <c r="F115" s="89"/>
      <c r="G115" s="89"/>
      <c r="H115" s="89"/>
      <c r="L115" s="90"/>
      <c r="M115" s="72" t="e">
        <f>L114+L123</f>
        <v>#DIV/0!</v>
      </c>
    </row>
    <row r="116" spans="1:45" ht="3" customHeight="1" x14ac:dyDescent="0.25">
      <c r="B116" s="88"/>
      <c r="C116" s="100"/>
      <c r="D116" s="90">
        <f>IF(D115=$AG$3,1,0)</f>
        <v>0</v>
      </c>
      <c r="E116" s="90">
        <f t="shared" ref="E116:H116" si="51">IF(E115=$AG$3,1,0)</f>
        <v>0</v>
      </c>
      <c r="F116" s="90">
        <f t="shared" si="51"/>
        <v>0</v>
      </c>
      <c r="G116" s="90">
        <f t="shared" si="51"/>
        <v>0</v>
      </c>
      <c r="H116" s="90">
        <f t="shared" si="51"/>
        <v>0</v>
      </c>
      <c r="I116" s="23">
        <f>SUM(D116:H116)</f>
        <v>0</v>
      </c>
      <c r="J116" s="23" t="e">
        <f>(I116+I120)/(I117+I121)</f>
        <v>#DIV/0!</v>
      </c>
      <c r="L116" s="90"/>
    </row>
    <row r="117" spans="1:45" ht="4.5" customHeight="1" x14ac:dyDescent="0.25">
      <c r="B117" s="88"/>
      <c r="C117" s="100"/>
      <c r="D117" s="90">
        <f>IF(D115&lt;&gt;"",1,0)</f>
        <v>0</v>
      </c>
      <c r="E117" s="90">
        <f t="shared" ref="E117:H117" si="52">IF(E115&lt;&gt;"",1,0)</f>
        <v>0</v>
      </c>
      <c r="F117" s="90">
        <f t="shared" si="52"/>
        <v>0</v>
      </c>
      <c r="G117" s="90">
        <f t="shared" si="52"/>
        <v>0</v>
      </c>
      <c r="H117" s="90">
        <f t="shared" si="52"/>
        <v>0</v>
      </c>
      <c r="I117" s="23">
        <f t="shared" ref="I117" si="53">SUM(D117:H117)</f>
        <v>0</v>
      </c>
      <c r="L117" s="90"/>
    </row>
    <row r="118" spans="1:45" ht="15.75" thickBot="1" x14ac:dyDescent="0.3">
      <c r="B118" s="88"/>
      <c r="C118" s="124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90"/>
    </row>
    <row r="119" spans="1:45" ht="15.75" thickBot="1" x14ac:dyDescent="0.3">
      <c r="B119" s="88"/>
      <c r="C119" s="124"/>
      <c r="D119" s="89"/>
      <c r="E119" s="89"/>
      <c r="F119" s="89"/>
      <c r="G119" s="89"/>
      <c r="H119" s="89"/>
      <c r="L119" s="90"/>
    </row>
    <row r="120" spans="1:45" ht="3" customHeight="1" x14ac:dyDescent="0.25">
      <c r="B120" s="88"/>
      <c r="C120" s="100"/>
      <c r="D120" s="90">
        <f>IF(D119=$AG$3,1,0)</f>
        <v>0</v>
      </c>
      <c r="E120" s="90">
        <f t="shared" ref="E120:H120" si="54">IF(E119=$AG$3,1,0)</f>
        <v>0</v>
      </c>
      <c r="F120" s="90">
        <f t="shared" si="54"/>
        <v>0</v>
      </c>
      <c r="G120" s="90">
        <f t="shared" si="54"/>
        <v>0</v>
      </c>
      <c r="H120" s="90">
        <f t="shared" si="54"/>
        <v>0</v>
      </c>
      <c r="I120" s="23">
        <f>SUM(D120:H120)</f>
        <v>0</v>
      </c>
      <c r="L120" s="90"/>
    </row>
    <row r="121" spans="1:45" ht="3" customHeight="1" x14ac:dyDescent="0.25">
      <c r="B121" s="88"/>
      <c r="C121" s="100"/>
      <c r="D121" s="90">
        <f>IF(D119&lt;&gt;"",1,0)</f>
        <v>0</v>
      </c>
      <c r="E121" s="90">
        <f t="shared" ref="E121:H121" si="55">IF(E119&lt;&gt;"",1,0)</f>
        <v>0</v>
      </c>
      <c r="F121" s="90">
        <f t="shared" si="55"/>
        <v>0</v>
      </c>
      <c r="G121" s="90">
        <f t="shared" si="55"/>
        <v>0</v>
      </c>
      <c r="H121" s="90">
        <f t="shared" si="55"/>
        <v>0</v>
      </c>
      <c r="I121" s="23">
        <f t="shared" ref="I121" si="56">SUM(D121:H121)</f>
        <v>0</v>
      </c>
      <c r="L121" s="90"/>
    </row>
    <row r="122" spans="1:45" s="92" customFormat="1" x14ac:dyDescent="0.25">
      <c r="B122" s="106"/>
      <c r="C122" s="119"/>
      <c r="D122" s="118"/>
      <c r="E122" s="118"/>
      <c r="F122" s="118"/>
      <c r="G122" s="118"/>
      <c r="H122" s="118"/>
      <c r="I122" s="98"/>
      <c r="J122" s="98"/>
      <c r="K122" s="99"/>
      <c r="L122" s="90"/>
      <c r="N122" s="79"/>
      <c r="O122" s="256"/>
      <c r="P122" s="256"/>
      <c r="Q122" s="256"/>
      <c r="R122" s="257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</row>
    <row r="123" spans="1:45" s="92" customFormat="1" ht="16.5" thickBot="1" x14ac:dyDescent="0.3">
      <c r="B123" s="106"/>
      <c r="C123" s="133" t="s">
        <v>247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8"/>
      <c r="J123" s="98"/>
      <c r="K123" s="99"/>
      <c r="L123" s="90" t="e">
        <f>J125*Points!F38</f>
        <v>#DIV/0!</v>
      </c>
      <c r="N123" s="79"/>
      <c r="O123" s="256"/>
      <c r="P123" s="256"/>
      <c r="Q123" s="256"/>
      <c r="R123" s="257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</row>
    <row r="124" spans="1:45" s="92" customFormat="1" ht="15.75" thickBot="1" x14ac:dyDescent="0.3">
      <c r="B124" s="106"/>
      <c r="C124" s="198" t="s">
        <v>248</v>
      </c>
      <c r="D124" s="89"/>
      <c r="E124" s="89"/>
      <c r="F124" s="89"/>
      <c r="G124" s="89"/>
      <c r="H124" s="89"/>
      <c r="I124" s="23"/>
      <c r="J124" s="23"/>
      <c r="K124" s="82"/>
      <c r="L124" s="90"/>
      <c r="N124" s="79"/>
      <c r="O124" s="256"/>
      <c r="P124" s="256"/>
      <c r="Q124" s="256"/>
      <c r="R124" s="257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</row>
    <row r="125" spans="1:45" s="92" customFormat="1" ht="3.75" customHeight="1" x14ac:dyDescent="0.25">
      <c r="B125" s="106"/>
      <c r="C125" s="199"/>
      <c r="D125" s="90">
        <f>IF(D124=$AG$3,1,0)</f>
        <v>0</v>
      </c>
      <c r="E125" s="90">
        <f t="shared" ref="E125:H125" si="57">IF(E124=$AG$3,1,0)</f>
        <v>0</v>
      </c>
      <c r="F125" s="90">
        <f t="shared" si="57"/>
        <v>0</v>
      </c>
      <c r="G125" s="90">
        <f t="shared" si="57"/>
        <v>0</v>
      </c>
      <c r="H125" s="90">
        <f t="shared" si="57"/>
        <v>0</v>
      </c>
      <c r="I125" s="23">
        <f>SUM(D125:H125)</f>
        <v>0</v>
      </c>
      <c r="J125" s="23" t="e">
        <f>(I125+I129)/(I126+I130)</f>
        <v>#DIV/0!</v>
      </c>
      <c r="K125" s="82"/>
      <c r="L125" s="90"/>
      <c r="N125" s="79"/>
      <c r="O125" s="256"/>
      <c r="P125" s="256"/>
      <c r="Q125" s="256"/>
      <c r="R125" s="257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</row>
    <row r="126" spans="1:45" s="92" customFormat="1" ht="3" customHeight="1" x14ac:dyDescent="0.25">
      <c r="B126" s="106"/>
      <c r="C126" s="200"/>
      <c r="D126" s="90">
        <f>IF(D124&lt;&gt;"",1,0)</f>
        <v>0</v>
      </c>
      <c r="E126" s="90">
        <f t="shared" ref="E126:H126" si="58">IF(E124&lt;&gt;"",1,0)</f>
        <v>0</v>
      </c>
      <c r="F126" s="90">
        <f t="shared" si="58"/>
        <v>0</v>
      </c>
      <c r="G126" s="90">
        <f t="shared" si="58"/>
        <v>0</v>
      </c>
      <c r="H126" s="90">
        <f t="shared" si="58"/>
        <v>0</v>
      </c>
      <c r="I126" s="23">
        <f t="shared" ref="I126" si="59">SUM(D126:H126)</f>
        <v>0</v>
      </c>
      <c r="J126" s="23"/>
      <c r="K126" s="82"/>
      <c r="L126" s="90"/>
      <c r="N126" s="79"/>
      <c r="O126" s="256"/>
      <c r="P126" s="256"/>
      <c r="Q126" s="256"/>
      <c r="R126" s="257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</row>
    <row r="127" spans="1:45" s="92" customFormat="1" ht="15.75" thickBot="1" x14ac:dyDescent="0.3">
      <c r="B127" s="106"/>
      <c r="C127" s="199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90"/>
      <c r="N127" s="79"/>
      <c r="O127" s="256"/>
      <c r="P127" s="256"/>
      <c r="Q127" s="256"/>
      <c r="R127" s="257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</row>
    <row r="128" spans="1:45" s="92" customFormat="1" ht="15.75" thickBot="1" x14ac:dyDescent="0.3">
      <c r="B128" s="106"/>
      <c r="C128" s="116"/>
      <c r="D128" s="89"/>
      <c r="E128" s="89"/>
      <c r="F128" s="89"/>
      <c r="G128" s="89"/>
      <c r="H128" s="89"/>
      <c r="I128" s="23"/>
      <c r="J128" s="23"/>
      <c r="K128" s="82"/>
      <c r="L128" s="90"/>
      <c r="N128" s="79"/>
      <c r="O128" s="256"/>
      <c r="P128" s="256"/>
      <c r="Q128" s="256"/>
      <c r="R128" s="257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</row>
    <row r="129" spans="1:45" s="92" customFormat="1" ht="3.75" customHeight="1" x14ac:dyDescent="0.25">
      <c r="B129" s="106"/>
      <c r="C129" s="116"/>
      <c r="D129" s="90">
        <f>IF(D128=$AG$3,1,0)</f>
        <v>0</v>
      </c>
      <c r="E129" s="90">
        <f t="shared" ref="E129:H129" si="60">IF(E128=$AG$3,1,0)</f>
        <v>0</v>
      </c>
      <c r="F129" s="90">
        <f t="shared" si="60"/>
        <v>0</v>
      </c>
      <c r="G129" s="90">
        <f t="shared" si="60"/>
        <v>0</v>
      </c>
      <c r="H129" s="90">
        <f t="shared" si="60"/>
        <v>0</v>
      </c>
      <c r="I129" s="23">
        <f>SUM(D129:H129)</f>
        <v>0</v>
      </c>
      <c r="J129" s="23"/>
      <c r="K129" s="82"/>
      <c r="L129" s="90"/>
      <c r="N129" s="79"/>
      <c r="O129" s="256"/>
      <c r="P129" s="256"/>
      <c r="Q129" s="256"/>
      <c r="R129" s="257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</row>
    <row r="130" spans="1:45" s="92" customFormat="1" ht="2.25" customHeight="1" thickBot="1" x14ac:dyDescent="0.3">
      <c r="B130" s="106"/>
      <c r="C130" s="116"/>
      <c r="D130" s="90">
        <f>IF(D128&lt;&gt;"",1,0)</f>
        <v>0</v>
      </c>
      <c r="E130" s="90">
        <f t="shared" ref="E130:H130" si="61">IF(E128&lt;&gt;"",1,0)</f>
        <v>0</v>
      </c>
      <c r="F130" s="90">
        <f t="shared" si="61"/>
        <v>0</v>
      </c>
      <c r="G130" s="90">
        <f t="shared" si="61"/>
        <v>0</v>
      </c>
      <c r="H130" s="90">
        <f t="shared" si="61"/>
        <v>0</v>
      </c>
      <c r="I130" s="23">
        <f t="shared" ref="I130" si="62">SUM(D130:H130)</f>
        <v>0</v>
      </c>
      <c r="J130" s="23"/>
      <c r="K130" s="82"/>
      <c r="L130" s="90"/>
      <c r="N130" s="79"/>
      <c r="O130" s="256"/>
      <c r="P130" s="256"/>
      <c r="Q130" s="256"/>
      <c r="R130" s="257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</row>
    <row r="131" spans="1:45" ht="15.75" thickBot="1" x14ac:dyDescent="0.3">
      <c r="B131" s="93"/>
      <c r="C131" s="94"/>
      <c r="D131" s="95"/>
      <c r="E131" s="95"/>
      <c r="F131" s="95"/>
      <c r="G131" s="95"/>
      <c r="H131" s="95"/>
      <c r="I131" s="95"/>
      <c r="J131" s="95"/>
      <c r="K131" s="96"/>
      <c r="L131" s="95"/>
      <c r="M131" s="97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82" t="s">
        <v>121</v>
      </c>
      <c r="C134" s="101" t="s">
        <v>221</v>
      </c>
      <c r="J134" s="279"/>
      <c r="L134" s="120"/>
      <c r="M134" s="72" t="s">
        <v>229</v>
      </c>
      <c r="N134" s="264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5" t="e">
        <f>((M136*100)/Points!G23)</f>
        <v>#DIV/0!</v>
      </c>
      <c r="B135" s="144" t="s">
        <v>130</v>
      </c>
      <c r="C135" s="130" t="s">
        <v>126</v>
      </c>
      <c r="D135" s="89"/>
      <c r="K135" s="91">
        <f>IF(D135=$AG$3,0,1)</f>
        <v>1</v>
      </c>
      <c r="L135" s="120">
        <f>IF(D135=$AG$3,Points!F175,0)</f>
        <v>0</v>
      </c>
      <c r="M135" s="263"/>
      <c r="N135" s="66">
        <f>IF(D135="oui",2,0)</f>
        <v>0</v>
      </c>
      <c r="P135" s="175">
        <f>IF(D135="NA",2,0)</f>
        <v>0</v>
      </c>
      <c r="U135" s="175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6"/>
      <c r="C136" s="100"/>
      <c r="D136" s="82"/>
      <c r="E136" s="82"/>
      <c r="F136" s="82"/>
      <c r="G136" s="82"/>
      <c r="H136" s="82"/>
      <c r="I136" s="82"/>
      <c r="J136" s="82"/>
      <c r="K136" s="91"/>
      <c r="L136" s="90"/>
      <c r="M136" s="72" t="e">
        <f>L137</f>
        <v>#DIV/0!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6"/>
      <c r="C137" s="283" t="s">
        <v>249</v>
      </c>
      <c r="D137" s="117" t="s">
        <v>82</v>
      </c>
      <c r="E137" s="117" t="s">
        <v>84</v>
      </c>
      <c r="F137" s="117" t="s">
        <v>85</v>
      </c>
      <c r="G137" s="117" t="s">
        <v>86</v>
      </c>
      <c r="H137" s="117" t="s">
        <v>87</v>
      </c>
      <c r="K137" s="91" t="e">
        <f>(J139*Points!F135)*K135</f>
        <v>#DIV/0!</v>
      </c>
      <c r="L137" s="90" t="e">
        <f>IF(L146&gt;0,L146,0)</f>
        <v>#DIV/0!</v>
      </c>
      <c r="N137" s="66">
        <f>IF(D137="oui",2,0)</f>
        <v>0</v>
      </c>
      <c r="P137" s="175">
        <f>IF(D137="NA",2,0)</f>
        <v>0</v>
      </c>
      <c r="U137" s="175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6"/>
      <c r="C138" s="116"/>
      <c r="D138" s="89"/>
      <c r="E138" s="89"/>
      <c r="F138" s="89"/>
      <c r="G138" s="89"/>
      <c r="H138" s="89"/>
      <c r="K138" s="91"/>
      <c r="L138" s="120" t="e">
        <f>(J139*Points!F23)*K135</f>
        <v>#DIV/0!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6"/>
      <c r="C139" s="100"/>
      <c r="D139" s="90">
        <f>IF(D138=$AG$3,1,0)</f>
        <v>0</v>
      </c>
      <c r="E139" s="90">
        <f t="shared" ref="E139:H139" si="64">IF(E138=$AG$3,1,0)</f>
        <v>0</v>
      </c>
      <c r="F139" s="90">
        <f t="shared" si="64"/>
        <v>0</v>
      </c>
      <c r="G139" s="90">
        <f t="shared" si="64"/>
        <v>0</v>
      </c>
      <c r="H139" s="90">
        <f t="shared" si="64"/>
        <v>0</v>
      </c>
      <c r="I139" s="23">
        <f>SUM(D139:H139)</f>
        <v>0</v>
      </c>
      <c r="J139" s="23" t="e">
        <f>(I139+I143)/(I140+I144)</f>
        <v>#DIV/0!</v>
      </c>
      <c r="K139" s="91"/>
      <c r="L139" s="90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6"/>
      <c r="C140" s="100"/>
      <c r="D140" s="90">
        <f>IF(D138&lt;&gt;"",1,0)</f>
        <v>0</v>
      </c>
      <c r="E140" s="90">
        <f t="shared" ref="E140:H140" si="65">IF(E138&lt;&gt;"",1,0)</f>
        <v>0</v>
      </c>
      <c r="F140" s="90">
        <f t="shared" si="65"/>
        <v>0</v>
      </c>
      <c r="G140" s="90">
        <f t="shared" si="65"/>
        <v>0</v>
      </c>
      <c r="H140" s="90">
        <f t="shared" si="65"/>
        <v>0</v>
      </c>
      <c r="I140" s="23">
        <f t="shared" ref="I140" si="66">SUM(D140:H140)</f>
        <v>0</v>
      </c>
      <c r="K140" s="91"/>
      <c r="L140" s="90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6"/>
      <c r="C141" s="116"/>
      <c r="D141" s="117" t="s">
        <v>83</v>
      </c>
      <c r="E141" s="117" t="s">
        <v>88</v>
      </c>
      <c r="F141" s="117" t="s">
        <v>89</v>
      </c>
      <c r="G141" s="117" t="s">
        <v>90</v>
      </c>
      <c r="H141" s="117" t="s">
        <v>91</v>
      </c>
      <c r="K141" s="91"/>
      <c r="L141" s="90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6"/>
      <c r="C142" s="116"/>
      <c r="D142" s="89"/>
      <c r="E142" s="89"/>
      <c r="F142" s="89"/>
      <c r="G142" s="89"/>
      <c r="H142" s="89"/>
      <c r="K142" s="91"/>
      <c r="L142" s="90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6"/>
      <c r="C143" s="100"/>
      <c r="D143" s="90">
        <f>IF(D142=$AG$3,1,0)</f>
        <v>0</v>
      </c>
      <c r="E143" s="90">
        <f t="shared" ref="E143:H143" si="67">IF(E142=$AG$3,1,0)</f>
        <v>0</v>
      </c>
      <c r="F143" s="90">
        <f t="shared" si="67"/>
        <v>0</v>
      </c>
      <c r="G143" s="90">
        <f t="shared" si="67"/>
        <v>0</v>
      </c>
      <c r="H143" s="90">
        <f t="shared" si="67"/>
        <v>0</v>
      </c>
      <c r="I143" s="23">
        <f t="shared" ref="I143:I144" si="68">SUM(D143:H143)</f>
        <v>0</v>
      </c>
      <c r="K143" s="91"/>
      <c r="L143" s="90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6"/>
      <c r="C144" s="100"/>
      <c r="D144" s="90">
        <f>IF(D142&lt;&gt;"",1,0)</f>
        <v>0</v>
      </c>
      <c r="E144" s="90">
        <f t="shared" ref="E144:H144" si="69">IF(E142&lt;&gt;"",1,0)</f>
        <v>0</v>
      </c>
      <c r="F144" s="90">
        <f t="shared" si="69"/>
        <v>0</v>
      </c>
      <c r="G144" s="90">
        <f t="shared" si="69"/>
        <v>0</v>
      </c>
      <c r="H144" s="90">
        <f t="shared" si="69"/>
        <v>0</v>
      </c>
      <c r="I144" s="23">
        <f t="shared" si="68"/>
        <v>0</v>
      </c>
      <c r="K144" s="91"/>
      <c r="L144" s="90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6"/>
      <c r="C145" s="123"/>
      <c r="K145" s="91"/>
      <c r="L145" s="90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6"/>
      <c r="C146" s="132" t="s">
        <v>250</v>
      </c>
      <c r="D146" s="89"/>
      <c r="E146" s="82"/>
      <c r="F146" s="82"/>
      <c r="G146" s="82"/>
      <c r="H146" s="82"/>
      <c r="I146" s="82"/>
      <c r="J146" s="82"/>
      <c r="K146" s="121"/>
      <c r="L146" s="120" t="e">
        <f>IF(D146=$AG$3,(L138-K147),L138)</f>
        <v>#DIV/0!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6"/>
      <c r="C147" s="137" t="s">
        <v>155</v>
      </c>
      <c r="D147" s="89"/>
      <c r="E147" s="118"/>
      <c r="F147" s="180"/>
      <c r="G147" s="118"/>
      <c r="H147" s="118"/>
      <c r="I147" s="118"/>
      <c r="J147" s="118"/>
      <c r="K147" s="121">
        <f>IF(D147&lt;=20,(D147/2),Points!F23)</f>
        <v>0</v>
      </c>
      <c r="L147" s="90"/>
      <c r="N147" s="66">
        <f>IF(D147="oui",2,0)</f>
        <v>0</v>
      </c>
      <c r="P147" s="175">
        <f>IF(D147="NA",2,0)</f>
        <v>0</v>
      </c>
      <c r="U147" s="175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6"/>
      <c r="C148" s="119"/>
      <c r="D148" s="118"/>
      <c r="E148" s="118"/>
      <c r="F148" s="118"/>
      <c r="G148" s="118"/>
      <c r="H148" s="118"/>
      <c r="I148" s="118"/>
      <c r="J148" s="118"/>
      <c r="K148" s="121"/>
      <c r="L148" s="90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6"/>
      <c r="C149" s="100"/>
      <c r="D149" s="90" t="e">
        <f>IF(#REF!&lt;&gt;"",1,0)</f>
        <v>#REF!</v>
      </c>
      <c r="E149" s="90" t="e">
        <f>IF(#REF!&lt;&gt;"",1,0)</f>
        <v>#REF!</v>
      </c>
      <c r="F149" s="90" t="e">
        <f>IF(#REF!&lt;&gt;"",1,0)</f>
        <v>#REF!</v>
      </c>
      <c r="G149" s="90" t="e">
        <f>IF(#REF!&lt;&gt;"",1,0)</f>
        <v>#REF!</v>
      </c>
      <c r="H149" s="90" t="e">
        <f>IF(#REF!&lt;&gt;"",1,0)</f>
        <v>#REF!</v>
      </c>
      <c r="I149" s="23" t="e">
        <f t="shared" ref="I149" si="71">SUM(D149:H149)</f>
        <v>#REF!</v>
      </c>
      <c r="K149" s="87"/>
      <c r="L149" s="90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91" customFormat="1" ht="3.6" customHeight="1" x14ac:dyDescent="0.25">
      <c r="D150" s="292"/>
      <c r="E150" s="292"/>
      <c r="F150" s="292"/>
      <c r="G150" s="292"/>
      <c r="H150" s="292"/>
      <c r="I150" s="292"/>
      <c r="J150" s="292"/>
      <c r="K150" s="293"/>
      <c r="L150" s="292"/>
      <c r="M150" s="292"/>
      <c r="N150" s="281"/>
      <c r="O150" s="280"/>
      <c r="P150" s="280"/>
      <c r="Q150" s="280"/>
      <c r="R150" s="294"/>
      <c r="S150" s="280"/>
      <c r="T150" s="280"/>
      <c r="U150" s="280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6"/>
      <c r="C152" s="297" t="s">
        <v>188</v>
      </c>
      <c r="L152" s="90"/>
      <c r="M152" s="72" t="s">
        <v>230</v>
      </c>
      <c r="N152" s="264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5"/>
      <c r="B153" s="201"/>
      <c r="C153" s="295" t="s">
        <v>251</v>
      </c>
      <c r="D153" s="89"/>
      <c r="E153" s="104"/>
      <c r="F153" s="104"/>
      <c r="G153" s="104"/>
      <c r="H153" s="104"/>
      <c r="I153" s="104"/>
      <c r="J153" s="104"/>
      <c r="L153" s="90">
        <f>IF(D153=$AG$3,Points!F27,0)</f>
        <v>0</v>
      </c>
      <c r="M153" s="72" t="e">
        <f>L153+L157</f>
        <v>#DIV/0!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8"/>
      <c r="C154" s="100"/>
      <c r="D154" s="104"/>
      <c r="E154" s="104"/>
      <c r="F154" s="104"/>
      <c r="G154" s="104"/>
      <c r="H154" s="104"/>
      <c r="I154" s="104"/>
      <c r="J154" s="104"/>
      <c r="L154" s="90"/>
      <c r="N154" s="66">
        <f>IF(D154="oui",2,0)</f>
        <v>0</v>
      </c>
      <c r="P154" s="175">
        <f>IF(D154="NA",0,0)</f>
        <v>0</v>
      </c>
      <c r="U154" s="175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7" t="e">
        <f>((M153*100)/Points!G27)</f>
        <v>#DIV/0!</v>
      </c>
      <c r="B155" s="202" t="s">
        <v>130</v>
      </c>
      <c r="C155" s="205" t="s">
        <v>232</v>
      </c>
      <c r="D155" s="104"/>
      <c r="E155" s="104"/>
      <c r="F155" s="104"/>
      <c r="G155" s="104"/>
      <c r="H155" s="104"/>
      <c r="I155" s="104"/>
      <c r="J155" s="104"/>
      <c r="L155" s="90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203"/>
      <c r="C156" s="122"/>
      <c r="D156" s="104"/>
      <c r="E156" s="104"/>
      <c r="F156" s="104"/>
      <c r="G156" s="104"/>
      <c r="H156" s="104"/>
      <c r="I156" s="104"/>
      <c r="J156" s="104"/>
      <c r="L156" s="90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6"/>
      <c r="C157" s="135" t="s">
        <v>252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7"/>
      <c r="L157" s="90" t="e">
        <f>J159*Points!F28</f>
        <v>#DIV/0!</v>
      </c>
      <c r="M157" s="66"/>
      <c r="N157" s="10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6"/>
      <c r="C158" s="205" t="s">
        <v>204</v>
      </c>
      <c r="D158" s="89"/>
      <c r="E158" s="89"/>
      <c r="F158" s="89"/>
      <c r="G158" s="89"/>
      <c r="H158" s="89"/>
      <c r="K158" s="87"/>
      <c r="L158" s="90"/>
      <c r="M158" s="66"/>
      <c r="N158" s="10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6"/>
      <c r="C159" s="205"/>
      <c r="D159" s="90">
        <f>IF(D158=$AG$3,1,0)</f>
        <v>0</v>
      </c>
      <c r="E159" s="90">
        <f t="shared" ref="E159:H159" si="73">IF(E158=$AG$3,1,0)</f>
        <v>0</v>
      </c>
      <c r="F159" s="90">
        <f t="shared" si="73"/>
        <v>0</v>
      </c>
      <c r="G159" s="90">
        <f t="shared" si="73"/>
        <v>0</v>
      </c>
      <c r="H159" s="90">
        <f t="shared" si="73"/>
        <v>0</v>
      </c>
      <c r="I159" s="208">
        <f>SUM(D159:H159)</f>
        <v>0</v>
      </c>
      <c r="J159" s="208" t="e">
        <f>(I159+I163+I167)/(I160+I164+I168)</f>
        <v>#DIV/0!</v>
      </c>
      <c r="K159" s="105"/>
      <c r="L159" s="90"/>
      <c r="M159" s="66"/>
      <c r="N159" s="10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6"/>
      <c r="C160" s="205"/>
      <c r="D160" s="90">
        <f>IF(D158&lt;&gt;"",1,0)</f>
        <v>0</v>
      </c>
      <c r="E160" s="90">
        <f t="shared" ref="E160:H160" si="74">IF(E158&lt;&gt;"",1,0)</f>
        <v>0</v>
      </c>
      <c r="F160" s="90">
        <f t="shared" si="74"/>
        <v>0</v>
      </c>
      <c r="G160" s="90">
        <f t="shared" si="74"/>
        <v>0</v>
      </c>
      <c r="H160" s="90">
        <f t="shared" si="74"/>
        <v>0</v>
      </c>
      <c r="I160" s="208">
        <f>SUM(D160:H160)</f>
        <v>0</v>
      </c>
      <c r="J160" s="208"/>
      <c r="K160" s="87"/>
      <c r="L160" s="90"/>
      <c r="M160" s="66"/>
      <c r="N160" s="10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6"/>
      <c r="C161" s="205" t="s">
        <v>205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8"/>
      <c r="J161" s="208"/>
      <c r="K161" s="87"/>
      <c r="L161" s="90"/>
      <c r="M161" s="66"/>
      <c r="N161" s="10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6"/>
      <c r="C162" s="205" t="s">
        <v>206</v>
      </c>
      <c r="D162" s="89"/>
      <c r="E162" s="89"/>
      <c r="F162" s="89"/>
      <c r="G162" s="89"/>
      <c r="H162" s="89"/>
      <c r="I162" s="208"/>
      <c r="J162" s="208"/>
      <c r="K162" s="87"/>
      <c r="L162" s="90"/>
      <c r="M162" s="66"/>
      <c r="N162" s="10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6"/>
      <c r="C163" s="100"/>
      <c r="D163" s="90">
        <f>IF(D162=$AG$3,1,0)</f>
        <v>0</v>
      </c>
      <c r="E163" s="90">
        <f t="shared" ref="E163:H163" si="75">IF(E162=$AG$3,1,0)</f>
        <v>0</v>
      </c>
      <c r="F163" s="90">
        <f t="shared" si="75"/>
        <v>0</v>
      </c>
      <c r="G163" s="90">
        <f t="shared" si="75"/>
        <v>0</v>
      </c>
      <c r="H163" s="90">
        <f t="shared" si="75"/>
        <v>0</v>
      </c>
      <c r="I163" s="208">
        <f t="shared" ref="I163:I164" si="76">SUM(D163:H163)</f>
        <v>0</v>
      </c>
      <c r="J163" s="208"/>
      <c r="K163" s="87"/>
      <c r="L163" s="90"/>
      <c r="M163" s="66"/>
      <c r="N163" s="10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6"/>
      <c r="C164" s="100"/>
      <c r="D164" s="90">
        <f>IF(D162&lt;&gt;"",1,0)</f>
        <v>0</v>
      </c>
      <c r="E164" s="90">
        <f t="shared" ref="E164:H164" si="77">IF(E162&lt;&gt;"",1,0)</f>
        <v>0</v>
      </c>
      <c r="F164" s="90">
        <f t="shared" si="77"/>
        <v>0</v>
      </c>
      <c r="G164" s="90">
        <f t="shared" si="77"/>
        <v>0</v>
      </c>
      <c r="H164" s="90">
        <f t="shared" si="77"/>
        <v>0</v>
      </c>
      <c r="I164" s="208">
        <f t="shared" si="76"/>
        <v>0</v>
      </c>
      <c r="J164" s="208"/>
      <c r="K164" s="87"/>
      <c r="L164" s="90"/>
      <c r="M164" s="66"/>
      <c r="N164" s="10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6"/>
      <c r="C165" s="204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8"/>
      <c r="J165" s="208"/>
      <c r="K165" s="87"/>
      <c r="L165" s="90"/>
      <c r="M165" s="66"/>
      <c r="N165" s="10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6"/>
      <c r="C166" s="204"/>
      <c r="D166" s="89"/>
      <c r="E166" s="89"/>
      <c r="F166" s="89"/>
      <c r="G166" s="89"/>
      <c r="H166" s="89"/>
      <c r="I166" s="208"/>
      <c r="J166" s="208"/>
      <c r="K166" s="87"/>
      <c r="L166" s="90"/>
      <c r="M166" s="66"/>
      <c r="N166" s="10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6"/>
      <c r="C167" s="206"/>
      <c r="D167" s="90">
        <f>IF(D166=$AG$3,1,0)</f>
        <v>0</v>
      </c>
      <c r="E167" s="90">
        <f t="shared" ref="E167:H167" si="78">IF(E166=$AG$3,1,0)</f>
        <v>0</v>
      </c>
      <c r="F167" s="90">
        <f t="shared" si="78"/>
        <v>0</v>
      </c>
      <c r="G167" s="90">
        <f t="shared" si="78"/>
        <v>0</v>
      </c>
      <c r="H167" s="90">
        <f t="shared" si="78"/>
        <v>0</v>
      </c>
      <c r="I167" s="208">
        <f t="shared" ref="I167:I168" si="79">SUM(D167:H167)</f>
        <v>0</v>
      </c>
      <c r="J167" s="208"/>
      <c r="K167" s="87"/>
      <c r="L167" s="90"/>
      <c r="M167" s="66"/>
      <c r="N167" s="10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6"/>
      <c r="C168" s="100"/>
      <c r="D168" s="90">
        <f>IF(D166&lt;&gt;"",1,0)</f>
        <v>0</v>
      </c>
      <c r="E168" s="90">
        <f t="shared" ref="E168:H168" si="80">IF(E166&lt;&gt;"",1,0)</f>
        <v>0</v>
      </c>
      <c r="F168" s="90">
        <f t="shared" si="80"/>
        <v>0</v>
      </c>
      <c r="G168" s="90">
        <f t="shared" si="80"/>
        <v>0</v>
      </c>
      <c r="H168" s="90">
        <f t="shared" si="80"/>
        <v>0</v>
      </c>
      <c r="I168" s="208">
        <f t="shared" si="79"/>
        <v>0</v>
      </c>
      <c r="J168" s="208"/>
      <c r="K168" s="87"/>
      <c r="L168" s="90"/>
      <c r="M168" s="66"/>
      <c r="N168" s="10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6"/>
      <c r="C169" s="126"/>
      <c r="K169" s="91"/>
      <c r="L169" s="90"/>
      <c r="M169" s="66"/>
      <c r="N169" s="10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91" customFormat="1" x14ac:dyDescent="0.25">
      <c r="D170" s="292"/>
      <c r="E170" s="292"/>
      <c r="F170" s="292"/>
      <c r="G170" s="292"/>
      <c r="H170" s="292"/>
      <c r="I170" s="292"/>
      <c r="J170" s="292"/>
      <c r="K170" s="293"/>
      <c r="L170" s="292"/>
      <c r="M170" s="292"/>
      <c r="N170" s="281"/>
      <c r="O170" s="280"/>
      <c r="P170" s="280"/>
      <c r="Q170" s="280"/>
      <c r="R170" s="294"/>
      <c r="S170" s="280"/>
      <c r="T170" s="280"/>
      <c r="U170" s="280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6" t="s">
        <v>121</v>
      </c>
      <c r="C172" s="297" t="s">
        <v>188</v>
      </c>
      <c r="E172" s="180"/>
      <c r="L172" s="90"/>
      <c r="M172" s="72" t="s">
        <v>231</v>
      </c>
      <c r="N172" s="264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7"/>
      <c r="B173" s="201"/>
      <c r="C173" s="298" t="s">
        <v>253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7"/>
      <c r="L173" s="90" t="e">
        <f>J175*Points!F30</f>
        <v>#DIV/0!</v>
      </c>
      <c r="M173" s="263"/>
      <c r="N173" s="66">
        <f>IF(D173="oui",1,0)</f>
        <v>0</v>
      </c>
      <c r="P173" s="175">
        <f>IF(D173="NA",1,0)</f>
        <v>0</v>
      </c>
      <c r="U173" s="175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7" t="e">
        <f>((M174*100)/Points!G30)</f>
        <v>#DIV/0!</v>
      </c>
      <c r="B174" s="202" t="s">
        <v>130</v>
      </c>
      <c r="C174" s="124"/>
      <c r="D174" s="89"/>
      <c r="E174" s="89"/>
      <c r="F174" s="89"/>
      <c r="G174" s="89"/>
      <c r="H174" s="89"/>
      <c r="K174" s="87"/>
      <c r="L174" s="90"/>
      <c r="M174" s="72" t="e">
        <f>L173</f>
        <v>#DIV/0!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8"/>
      <c r="C175" s="100"/>
      <c r="D175" s="90">
        <f>IF(D174=$AG$3,1,0)</f>
        <v>0</v>
      </c>
      <c r="E175" s="90">
        <f t="shared" ref="E175:H175" si="82">IF(E174=$AG$3,1,0)</f>
        <v>0</v>
      </c>
      <c r="F175" s="90">
        <f t="shared" si="82"/>
        <v>0</v>
      </c>
      <c r="G175" s="90">
        <f t="shared" si="82"/>
        <v>0</v>
      </c>
      <c r="H175" s="90">
        <f t="shared" si="82"/>
        <v>0</v>
      </c>
      <c r="I175" s="23">
        <f>SUM(D175:H175)</f>
        <v>0</v>
      </c>
      <c r="J175" s="23" t="e">
        <f>(I175+I179+I183)/(I176+I180+I184)</f>
        <v>#DIV/0!</v>
      </c>
      <c r="K175" s="105"/>
      <c r="L175" s="90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8"/>
      <c r="C176" s="100"/>
      <c r="D176" s="90">
        <f>IF(D174&lt;&gt;"",1,0)</f>
        <v>0</v>
      </c>
      <c r="E176" s="90">
        <f t="shared" ref="E176:H176" si="83">IF(E174&lt;&gt;"",1,0)</f>
        <v>0</v>
      </c>
      <c r="F176" s="90">
        <f t="shared" si="83"/>
        <v>0</v>
      </c>
      <c r="G176" s="90">
        <f t="shared" si="83"/>
        <v>0</v>
      </c>
      <c r="H176" s="90">
        <f t="shared" si="83"/>
        <v>0</v>
      </c>
      <c r="I176" s="23">
        <f>SUM(D176:H176)</f>
        <v>0</v>
      </c>
      <c r="K176" s="87"/>
      <c r="L176" s="90"/>
      <c r="N176" s="67"/>
      <c r="O176" s="143"/>
      <c r="P176" s="143"/>
      <c r="Q176" s="143"/>
      <c r="R176" s="143"/>
      <c r="S176" s="143"/>
      <c r="T176" s="143"/>
      <c r="U176" s="143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8"/>
      <c r="C177" s="124"/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7"/>
      <c r="L177" s="90"/>
      <c r="N177" s="67"/>
      <c r="O177" s="143"/>
      <c r="P177" s="143"/>
      <c r="Q177" s="143"/>
      <c r="R177" s="143"/>
      <c r="S177" s="143"/>
      <c r="T177" s="143"/>
      <c r="U177" s="143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8"/>
      <c r="C178" s="124"/>
      <c r="D178" s="89"/>
      <c r="E178" s="89"/>
      <c r="F178" s="89"/>
      <c r="G178" s="89"/>
      <c r="H178" s="89"/>
      <c r="K178" s="87"/>
      <c r="L178" s="90"/>
      <c r="N178" s="67"/>
      <c r="O178" s="143"/>
      <c r="P178" s="143"/>
      <c r="Q178" s="143"/>
      <c r="R178" s="143"/>
      <c r="S178" s="143"/>
      <c r="T178" s="143"/>
      <c r="U178" s="143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8"/>
      <c r="C179" s="100"/>
      <c r="D179" s="90">
        <f>IF(D178=$AG$3,1,0)</f>
        <v>0</v>
      </c>
      <c r="E179" s="90">
        <f t="shared" ref="E179:H179" si="84">IF(E178=$AG$3,1,0)</f>
        <v>0</v>
      </c>
      <c r="F179" s="90">
        <f t="shared" si="84"/>
        <v>0</v>
      </c>
      <c r="G179" s="90">
        <f t="shared" si="84"/>
        <v>0</v>
      </c>
      <c r="H179" s="90">
        <f t="shared" si="84"/>
        <v>0</v>
      </c>
      <c r="I179" s="23">
        <f t="shared" ref="I179:I180" si="85">SUM(D179:H179)</f>
        <v>0</v>
      </c>
      <c r="K179" s="87"/>
      <c r="L179" s="90"/>
      <c r="N179" s="67"/>
      <c r="O179" s="143"/>
      <c r="P179" s="143"/>
      <c r="Q179" s="143"/>
      <c r="R179" s="143"/>
      <c r="S179" s="143"/>
      <c r="T179" s="143"/>
      <c r="U179" s="143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8"/>
      <c r="C180" s="100"/>
      <c r="D180" s="90">
        <f>IF(D178&lt;&gt;"",1,0)</f>
        <v>0</v>
      </c>
      <c r="E180" s="90">
        <f t="shared" ref="E180:H180" si="86">IF(E178&lt;&gt;"",1,0)</f>
        <v>0</v>
      </c>
      <c r="F180" s="90">
        <f t="shared" si="86"/>
        <v>0</v>
      </c>
      <c r="G180" s="90">
        <f t="shared" si="86"/>
        <v>0</v>
      </c>
      <c r="H180" s="90">
        <f t="shared" si="86"/>
        <v>0</v>
      </c>
      <c r="I180" s="23">
        <f t="shared" si="85"/>
        <v>0</v>
      </c>
      <c r="K180" s="87"/>
      <c r="L180" s="90"/>
      <c r="N180" s="67"/>
      <c r="O180" s="143"/>
      <c r="P180" s="143"/>
      <c r="Q180" s="143"/>
      <c r="R180" s="143"/>
      <c r="S180" s="143"/>
      <c r="T180" s="143"/>
      <c r="U180" s="143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8"/>
      <c r="C181" s="124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7"/>
      <c r="L181" s="90"/>
      <c r="N181" s="67"/>
      <c r="O181" s="143"/>
      <c r="P181" s="143"/>
      <c r="Q181" s="143"/>
      <c r="R181" s="143"/>
      <c r="S181" s="143"/>
      <c r="T181" s="143"/>
      <c r="U181" s="143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8"/>
      <c r="C182" s="124"/>
      <c r="D182" s="89"/>
      <c r="E182" s="89"/>
      <c r="F182" s="89"/>
      <c r="G182" s="89"/>
      <c r="H182" s="89"/>
      <c r="K182" s="87"/>
      <c r="L182" s="90"/>
      <c r="N182" s="67"/>
      <c r="O182" s="143"/>
      <c r="P182" s="143"/>
      <c r="Q182" s="143"/>
      <c r="R182" s="143"/>
      <c r="S182" s="143"/>
      <c r="T182" s="143"/>
      <c r="U182" s="143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8"/>
      <c r="C183" s="100"/>
      <c r="D183" s="90">
        <f>IF(D182=$AG$3,1,0)</f>
        <v>0</v>
      </c>
      <c r="E183" s="90">
        <f t="shared" ref="E183:H183" si="87">IF(E182=$AG$3,1,0)</f>
        <v>0</v>
      </c>
      <c r="F183" s="90">
        <f t="shared" si="87"/>
        <v>0</v>
      </c>
      <c r="G183" s="90">
        <f t="shared" si="87"/>
        <v>0</v>
      </c>
      <c r="H183" s="90">
        <f t="shared" si="87"/>
        <v>0</v>
      </c>
      <c r="I183" s="23">
        <f t="shared" ref="I183:I184" si="88">SUM(D183:H183)</f>
        <v>0</v>
      </c>
      <c r="K183" s="87"/>
      <c r="L183" s="90"/>
      <c r="N183" s="67"/>
      <c r="O183" s="143"/>
      <c r="P183" s="143"/>
      <c r="Q183" s="143"/>
      <c r="R183" s="143"/>
      <c r="S183" s="143"/>
      <c r="T183" s="143"/>
      <c r="U183" s="143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8"/>
      <c r="C184" s="100"/>
      <c r="D184" s="90">
        <f>IF(D182&lt;&gt;"",1,0)</f>
        <v>0</v>
      </c>
      <c r="E184" s="90">
        <f t="shared" ref="E184:H184" si="89">IF(E182&lt;&gt;"",1,0)</f>
        <v>0</v>
      </c>
      <c r="F184" s="90">
        <f t="shared" si="89"/>
        <v>0</v>
      </c>
      <c r="G184" s="90">
        <f t="shared" si="89"/>
        <v>0</v>
      </c>
      <c r="H184" s="90">
        <f t="shared" si="89"/>
        <v>0</v>
      </c>
      <c r="I184" s="23">
        <f t="shared" si="88"/>
        <v>0</v>
      </c>
      <c r="K184" s="87"/>
      <c r="L184" s="90"/>
      <c r="N184" s="67"/>
      <c r="O184" s="143"/>
      <c r="P184" s="143"/>
      <c r="Q184" s="143"/>
      <c r="R184" s="143"/>
      <c r="S184" s="143"/>
      <c r="T184" s="143"/>
      <c r="U184" s="143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203"/>
      <c r="C185" s="124"/>
      <c r="L185" s="90"/>
      <c r="N185" s="67"/>
      <c r="O185" s="143"/>
      <c r="P185" s="143"/>
      <c r="Q185" s="143"/>
      <c r="R185" s="143"/>
      <c r="S185" s="143"/>
      <c r="T185" s="143"/>
      <c r="U185" s="143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3"/>
      <c r="C186" s="94"/>
      <c r="D186" s="95"/>
      <c r="E186" s="95"/>
      <c r="F186" s="95"/>
      <c r="G186" s="95"/>
      <c r="H186" s="95"/>
      <c r="I186" s="95"/>
      <c r="J186" s="95"/>
      <c r="K186" s="96"/>
      <c r="L186" s="95"/>
      <c r="M186" s="97"/>
      <c r="N186" s="67"/>
      <c r="O186" s="143"/>
      <c r="P186" s="143"/>
      <c r="Q186" s="143"/>
      <c r="R186" s="143"/>
      <c r="S186" s="143"/>
      <c r="T186" s="143"/>
      <c r="U186" s="143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3"/>
      <c r="P187" s="143"/>
      <c r="Q187" s="143"/>
      <c r="R187" s="143"/>
      <c r="S187" s="143"/>
      <c r="T187" s="143"/>
      <c r="U187" s="143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3" t="e">
        <f>M8+M37+M46+M59+M63+M70+M78+M115+M136+M153+M174</f>
        <v>#DIV/0!</v>
      </c>
    </row>
    <row r="221" spans="4:45" s="143" customFormat="1" x14ac:dyDescent="0.25">
      <c r="D221" s="178"/>
      <c r="E221" s="178"/>
      <c r="F221" s="178"/>
      <c r="G221" s="178"/>
      <c r="H221" s="178"/>
      <c r="I221" s="178"/>
      <c r="J221" s="178"/>
      <c r="K221" s="179"/>
      <c r="L221" s="178"/>
      <c r="N221" s="174"/>
      <c r="O221" s="175"/>
      <c r="P221" s="175"/>
      <c r="Q221" s="175"/>
      <c r="R221" s="176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</row>
    <row r="222" spans="4:45" s="143" customFormat="1" x14ac:dyDescent="0.25">
      <c r="D222" s="178"/>
      <c r="E222" s="178"/>
      <c r="F222" s="178"/>
      <c r="G222" s="178"/>
      <c r="H222" s="178"/>
      <c r="I222" s="178"/>
      <c r="J222" s="178"/>
      <c r="K222" s="179"/>
      <c r="L222" s="178"/>
      <c r="N222" s="174"/>
      <c r="O222" s="175"/>
      <c r="P222" s="175"/>
      <c r="Q222" s="175"/>
      <c r="R222" s="176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</row>
    <row r="223" spans="4:45" s="143" customFormat="1" x14ac:dyDescent="0.25">
      <c r="D223" s="178"/>
      <c r="E223" s="178"/>
      <c r="F223" s="178"/>
      <c r="G223" s="178"/>
      <c r="H223" s="178"/>
      <c r="I223" s="178"/>
      <c r="J223" s="178"/>
      <c r="K223" s="179"/>
      <c r="L223" s="178"/>
      <c r="N223" s="174"/>
      <c r="O223" s="175"/>
      <c r="P223" s="175"/>
      <c r="Q223" s="175"/>
      <c r="R223" s="176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</row>
    <row r="224" spans="4:45" s="143" customFormat="1" x14ac:dyDescent="0.25">
      <c r="D224" s="178"/>
      <c r="E224" s="178"/>
      <c r="F224" s="178"/>
      <c r="G224" s="178"/>
      <c r="H224" s="178"/>
      <c r="I224" s="178"/>
      <c r="J224" s="178"/>
      <c r="K224" s="179"/>
      <c r="L224" s="178"/>
      <c r="N224" s="174"/>
      <c r="O224" s="175"/>
      <c r="P224" s="175"/>
      <c r="Q224" s="175"/>
      <c r="R224" s="176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</row>
    <row r="225" spans="4:45" s="143" customFormat="1" x14ac:dyDescent="0.25">
      <c r="D225" s="178"/>
      <c r="E225" s="178"/>
      <c r="F225" s="178"/>
      <c r="G225" s="178"/>
      <c r="H225" s="178"/>
      <c r="I225" s="178"/>
      <c r="J225" s="178"/>
      <c r="K225" s="179"/>
      <c r="L225" s="178"/>
      <c r="N225" s="174"/>
      <c r="O225" s="175"/>
      <c r="P225" s="175"/>
      <c r="Q225" s="175"/>
      <c r="R225" s="176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</row>
    <row r="226" spans="4:45" s="143" customFormat="1" x14ac:dyDescent="0.25">
      <c r="D226" s="178"/>
      <c r="E226" s="178"/>
      <c r="F226" s="178"/>
      <c r="G226" s="178"/>
      <c r="H226" s="178"/>
      <c r="I226" s="178"/>
      <c r="J226" s="178"/>
      <c r="K226" s="179"/>
      <c r="L226" s="178"/>
      <c r="N226" s="174"/>
      <c r="O226" s="175"/>
      <c r="P226" s="175"/>
      <c r="Q226" s="175"/>
      <c r="R226" s="176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</row>
    <row r="227" spans="4:45" s="143" customFormat="1" x14ac:dyDescent="0.25">
      <c r="D227" s="178"/>
      <c r="E227" s="178"/>
      <c r="F227" s="178"/>
      <c r="G227" s="178"/>
      <c r="H227" s="178"/>
      <c r="I227" s="178"/>
      <c r="J227" s="178"/>
      <c r="K227" s="179"/>
      <c r="L227" s="178"/>
      <c r="N227" s="174"/>
      <c r="O227" s="175"/>
      <c r="P227" s="175"/>
      <c r="Q227" s="175"/>
      <c r="R227" s="176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</row>
    <row r="228" spans="4:45" s="143" customFormat="1" x14ac:dyDescent="0.25">
      <c r="D228" s="178"/>
      <c r="E228" s="178"/>
      <c r="F228" s="178"/>
      <c r="G228" s="178"/>
      <c r="H228" s="178"/>
      <c r="I228" s="178"/>
      <c r="J228" s="178"/>
      <c r="K228" s="179"/>
      <c r="L228" s="178"/>
      <c r="N228" s="174"/>
      <c r="O228" s="175"/>
      <c r="P228" s="175"/>
      <c r="Q228" s="175"/>
      <c r="R228" s="176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</row>
    <row r="229" spans="4:45" s="143" customFormat="1" x14ac:dyDescent="0.25">
      <c r="D229" s="178"/>
      <c r="E229" s="178"/>
      <c r="F229" s="178"/>
      <c r="G229" s="178"/>
      <c r="H229" s="178"/>
      <c r="I229" s="178"/>
      <c r="J229" s="178"/>
      <c r="K229" s="179"/>
      <c r="L229" s="178"/>
      <c r="N229" s="174"/>
      <c r="O229" s="175"/>
      <c r="P229" s="175"/>
      <c r="Q229" s="175"/>
      <c r="R229" s="176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</row>
    <row r="230" spans="4:45" s="143" customFormat="1" x14ac:dyDescent="0.25">
      <c r="D230" s="178"/>
      <c r="E230" s="178"/>
      <c r="F230" s="178"/>
      <c r="G230" s="178"/>
      <c r="H230" s="178"/>
      <c r="I230" s="178"/>
      <c r="J230" s="178"/>
      <c r="K230" s="179"/>
      <c r="L230" s="178"/>
      <c r="N230" s="174"/>
      <c r="O230" s="175"/>
      <c r="P230" s="175"/>
      <c r="Q230" s="175"/>
      <c r="R230" s="176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</row>
    <row r="231" spans="4:45" s="143" customFormat="1" x14ac:dyDescent="0.25">
      <c r="D231" s="178"/>
      <c r="E231" s="178"/>
      <c r="F231" s="178"/>
      <c r="G231" s="178"/>
      <c r="H231" s="178"/>
      <c r="I231" s="178"/>
      <c r="J231" s="178"/>
      <c r="K231" s="179"/>
      <c r="L231" s="178"/>
      <c r="N231" s="174"/>
      <c r="O231" s="175"/>
      <c r="P231" s="175"/>
      <c r="Q231" s="175"/>
      <c r="R231" s="176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</row>
    <row r="232" spans="4:45" s="143" customFormat="1" x14ac:dyDescent="0.25">
      <c r="D232" s="178"/>
      <c r="E232" s="178"/>
      <c r="F232" s="178"/>
      <c r="G232" s="178"/>
      <c r="H232" s="178"/>
      <c r="I232" s="178"/>
      <c r="J232" s="178"/>
      <c r="K232" s="179"/>
      <c r="L232" s="178"/>
      <c r="N232" s="174"/>
      <c r="O232" s="175"/>
      <c r="P232" s="175"/>
      <c r="Q232" s="175"/>
      <c r="R232" s="176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</row>
    <row r="233" spans="4:45" s="143" customFormat="1" x14ac:dyDescent="0.25">
      <c r="D233" s="178"/>
      <c r="E233" s="178"/>
      <c r="F233" s="178"/>
      <c r="G233" s="178"/>
      <c r="H233" s="178"/>
      <c r="I233" s="178"/>
      <c r="J233" s="178"/>
      <c r="K233" s="179"/>
      <c r="L233" s="178"/>
      <c r="N233" s="174"/>
      <c r="O233" s="175"/>
      <c r="P233" s="175"/>
      <c r="Q233" s="175"/>
      <c r="R233" s="176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</row>
    <row r="234" spans="4:45" s="143" customFormat="1" x14ac:dyDescent="0.25">
      <c r="D234" s="178"/>
      <c r="E234" s="178"/>
      <c r="F234" s="178"/>
      <c r="G234" s="178"/>
      <c r="H234" s="178"/>
      <c r="I234" s="178"/>
      <c r="J234" s="178"/>
      <c r="K234" s="179"/>
      <c r="L234" s="178"/>
      <c r="N234" s="174"/>
      <c r="O234" s="175"/>
      <c r="P234" s="175"/>
      <c r="Q234" s="175"/>
      <c r="R234" s="176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</row>
    <row r="235" spans="4:45" s="143" customFormat="1" x14ac:dyDescent="0.25">
      <c r="D235" s="178"/>
      <c r="E235" s="178"/>
      <c r="F235" s="178"/>
      <c r="G235" s="178"/>
      <c r="H235" s="178"/>
      <c r="I235" s="178"/>
      <c r="J235" s="178"/>
      <c r="K235" s="179"/>
      <c r="L235" s="178"/>
      <c r="N235" s="174"/>
      <c r="O235" s="175"/>
      <c r="P235" s="175"/>
      <c r="Q235" s="175"/>
      <c r="R235" s="176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</row>
    <row r="236" spans="4:45" s="143" customFormat="1" x14ac:dyDescent="0.25">
      <c r="D236" s="178"/>
      <c r="E236" s="178"/>
      <c r="F236" s="178"/>
      <c r="G236" s="178"/>
      <c r="H236" s="178"/>
      <c r="I236" s="178"/>
      <c r="J236" s="178"/>
      <c r="K236" s="179"/>
      <c r="L236" s="178"/>
      <c r="N236" s="174"/>
      <c r="O236" s="175"/>
      <c r="P236" s="175"/>
      <c r="Q236" s="175"/>
      <c r="R236" s="176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</row>
    <row r="237" spans="4:45" s="143" customFormat="1" x14ac:dyDescent="0.25">
      <c r="D237" s="178"/>
      <c r="E237" s="178"/>
      <c r="F237" s="178"/>
      <c r="G237" s="178"/>
      <c r="H237" s="178"/>
      <c r="I237" s="178"/>
      <c r="J237" s="178"/>
      <c r="K237" s="179"/>
      <c r="L237" s="178"/>
      <c r="N237" s="174"/>
      <c r="O237" s="175"/>
      <c r="P237" s="175"/>
      <c r="Q237" s="175"/>
      <c r="R237" s="176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</row>
    <row r="238" spans="4:45" s="143" customFormat="1" x14ac:dyDescent="0.25">
      <c r="D238" s="178"/>
      <c r="E238" s="178"/>
      <c r="F238" s="178"/>
      <c r="G238" s="178"/>
      <c r="H238" s="178"/>
      <c r="I238" s="178"/>
      <c r="J238" s="178"/>
      <c r="K238" s="179"/>
      <c r="L238" s="178"/>
      <c r="N238" s="174"/>
      <c r="O238" s="175"/>
      <c r="P238" s="175"/>
      <c r="Q238" s="175"/>
      <c r="R238" s="176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</row>
    <row r="239" spans="4:45" s="143" customFormat="1" x14ac:dyDescent="0.25">
      <c r="D239" s="178"/>
      <c r="E239" s="178"/>
      <c r="F239" s="178"/>
      <c r="G239" s="178"/>
      <c r="H239" s="178"/>
      <c r="I239" s="178"/>
      <c r="J239" s="178"/>
      <c r="K239" s="179"/>
      <c r="L239" s="178"/>
      <c r="N239" s="174"/>
      <c r="O239" s="175"/>
      <c r="P239" s="175"/>
      <c r="Q239" s="175"/>
      <c r="R239" s="176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</row>
    <row r="240" spans="4:45" s="143" customFormat="1" x14ac:dyDescent="0.25">
      <c r="D240" s="178"/>
      <c r="E240" s="178"/>
      <c r="F240" s="178"/>
      <c r="G240" s="178"/>
      <c r="H240" s="178"/>
      <c r="I240" s="178"/>
      <c r="J240" s="178"/>
      <c r="K240" s="179"/>
      <c r="L240" s="178"/>
      <c r="N240" s="174"/>
      <c r="O240" s="175"/>
      <c r="P240" s="175"/>
      <c r="Q240" s="175"/>
      <c r="R240" s="176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</row>
    <row r="241" spans="4:45" s="143" customFormat="1" x14ac:dyDescent="0.25">
      <c r="D241" s="178"/>
      <c r="E241" s="178"/>
      <c r="F241" s="178"/>
      <c r="G241" s="178"/>
      <c r="H241" s="178"/>
      <c r="I241" s="178"/>
      <c r="J241" s="178"/>
      <c r="K241" s="179"/>
      <c r="L241" s="178"/>
      <c r="N241" s="174"/>
      <c r="O241" s="175"/>
      <c r="P241" s="175"/>
      <c r="Q241" s="175"/>
      <c r="R241" s="176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</row>
    <row r="242" spans="4:45" s="143" customFormat="1" x14ac:dyDescent="0.25">
      <c r="D242" s="178"/>
      <c r="E242" s="178"/>
      <c r="F242" s="178"/>
      <c r="G242" s="178"/>
      <c r="H242" s="178"/>
      <c r="I242" s="178"/>
      <c r="J242" s="178"/>
      <c r="K242" s="179"/>
      <c r="L242" s="178"/>
      <c r="N242" s="174"/>
      <c r="O242" s="175"/>
      <c r="P242" s="175"/>
      <c r="Q242" s="175"/>
      <c r="R242" s="176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</row>
    <row r="243" spans="4:45" s="143" customFormat="1" x14ac:dyDescent="0.25">
      <c r="D243" s="178"/>
      <c r="E243" s="178"/>
      <c r="F243" s="178"/>
      <c r="G243" s="178"/>
      <c r="H243" s="178"/>
      <c r="I243" s="178"/>
      <c r="J243" s="178"/>
      <c r="K243" s="179"/>
      <c r="L243" s="178"/>
      <c r="N243" s="174"/>
      <c r="O243" s="175"/>
      <c r="P243" s="175"/>
      <c r="Q243" s="175"/>
      <c r="R243" s="176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</row>
    <row r="244" spans="4:45" s="143" customFormat="1" x14ac:dyDescent="0.25">
      <c r="D244" s="178"/>
      <c r="E244" s="178"/>
      <c r="F244" s="178"/>
      <c r="G244" s="178"/>
      <c r="H244" s="178"/>
      <c r="I244" s="178"/>
      <c r="J244" s="178"/>
      <c r="K244" s="179"/>
      <c r="L244" s="178"/>
      <c r="N244" s="174"/>
      <c r="O244" s="175"/>
      <c r="P244" s="175"/>
      <c r="Q244" s="175"/>
      <c r="R244" s="176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</row>
    <row r="245" spans="4:45" s="143" customFormat="1" x14ac:dyDescent="0.25">
      <c r="D245" s="178"/>
      <c r="E245" s="178"/>
      <c r="F245" s="178"/>
      <c r="G245" s="178"/>
      <c r="H245" s="178"/>
      <c r="I245" s="178"/>
      <c r="J245" s="178"/>
      <c r="K245" s="179"/>
      <c r="L245" s="178"/>
      <c r="N245" s="174"/>
      <c r="O245" s="175"/>
      <c r="P245" s="175"/>
      <c r="Q245" s="175"/>
      <c r="R245" s="176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</row>
    <row r="246" spans="4:45" s="143" customFormat="1" x14ac:dyDescent="0.25">
      <c r="D246" s="178"/>
      <c r="E246" s="178"/>
      <c r="F246" s="178"/>
      <c r="G246" s="178"/>
      <c r="H246" s="178"/>
      <c r="I246" s="178"/>
      <c r="J246" s="178"/>
      <c r="K246" s="179"/>
      <c r="L246" s="178"/>
      <c r="N246" s="174"/>
      <c r="O246" s="175"/>
      <c r="P246" s="175"/>
      <c r="Q246" s="175"/>
      <c r="R246" s="176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</row>
    <row r="247" spans="4:45" s="143" customFormat="1" x14ac:dyDescent="0.25">
      <c r="D247" s="178"/>
      <c r="E247" s="178"/>
      <c r="F247" s="178"/>
      <c r="G247" s="178"/>
      <c r="H247" s="178"/>
      <c r="I247" s="178"/>
      <c r="J247" s="178"/>
      <c r="K247" s="179"/>
      <c r="L247" s="178"/>
      <c r="N247" s="174"/>
      <c r="O247" s="175"/>
      <c r="P247" s="175"/>
      <c r="Q247" s="175"/>
      <c r="R247" s="176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</row>
    <row r="248" spans="4:45" s="143" customFormat="1" x14ac:dyDescent="0.25">
      <c r="D248" s="178"/>
      <c r="E248" s="178"/>
      <c r="F248" s="178"/>
      <c r="G248" s="178"/>
      <c r="H248" s="178"/>
      <c r="I248" s="178"/>
      <c r="J248" s="178"/>
      <c r="K248" s="179"/>
      <c r="L248" s="178"/>
      <c r="N248" s="174"/>
      <c r="O248" s="175"/>
      <c r="P248" s="175"/>
      <c r="Q248" s="175"/>
      <c r="R248" s="176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</row>
    <row r="249" spans="4:45" s="143" customFormat="1" x14ac:dyDescent="0.25">
      <c r="D249" s="178"/>
      <c r="E249" s="178"/>
      <c r="F249" s="178"/>
      <c r="G249" s="178"/>
      <c r="H249" s="178"/>
      <c r="I249" s="178"/>
      <c r="J249" s="178"/>
      <c r="K249" s="179"/>
      <c r="L249" s="178"/>
      <c r="N249" s="174"/>
      <c r="O249" s="175"/>
      <c r="P249" s="175"/>
      <c r="Q249" s="175"/>
      <c r="R249" s="176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</row>
    <row r="250" spans="4:45" s="143" customFormat="1" x14ac:dyDescent="0.25">
      <c r="D250" s="178"/>
      <c r="E250" s="178"/>
      <c r="F250" s="178"/>
      <c r="G250" s="178"/>
      <c r="H250" s="178"/>
      <c r="I250" s="178"/>
      <c r="J250" s="178"/>
      <c r="K250" s="179"/>
      <c r="L250" s="178"/>
      <c r="N250" s="174"/>
      <c r="O250" s="175"/>
      <c r="P250" s="175"/>
      <c r="Q250" s="175"/>
      <c r="R250" s="176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</row>
    <row r="251" spans="4:45" s="143" customFormat="1" x14ac:dyDescent="0.25">
      <c r="D251" s="178"/>
      <c r="E251" s="178"/>
      <c r="F251" s="178"/>
      <c r="G251" s="178"/>
      <c r="H251" s="178"/>
      <c r="I251" s="178"/>
      <c r="J251" s="178"/>
      <c r="K251" s="179"/>
      <c r="L251" s="178"/>
      <c r="N251" s="174"/>
      <c r="O251" s="175"/>
      <c r="P251" s="175"/>
      <c r="Q251" s="175"/>
      <c r="R251" s="176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</row>
    <row r="252" spans="4:45" s="143" customFormat="1" x14ac:dyDescent="0.25">
      <c r="D252" s="178"/>
      <c r="E252" s="178"/>
      <c r="F252" s="178"/>
      <c r="G252" s="178"/>
      <c r="H252" s="178"/>
      <c r="I252" s="178"/>
      <c r="J252" s="178"/>
      <c r="K252" s="179"/>
      <c r="L252" s="178"/>
      <c r="N252" s="174"/>
      <c r="O252" s="175"/>
      <c r="P252" s="175"/>
      <c r="Q252" s="175"/>
      <c r="R252" s="176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</row>
    <row r="253" spans="4:45" s="143" customFormat="1" x14ac:dyDescent="0.25">
      <c r="D253" s="178"/>
      <c r="E253" s="178"/>
      <c r="F253" s="178"/>
      <c r="G253" s="178"/>
      <c r="H253" s="178"/>
      <c r="I253" s="178"/>
      <c r="J253" s="178"/>
      <c r="K253" s="179"/>
      <c r="L253" s="178"/>
      <c r="N253" s="174"/>
      <c r="O253" s="175"/>
      <c r="P253" s="175"/>
      <c r="Q253" s="175"/>
      <c r="R253" s="176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</row>
    <row r="254" spans="4:45" s="143" customFormat="1" x14ac:dyDescent="0.25">
      <c r="D254" s="178"/>
      <c r="E254" s="178"/>
      <c r="F254" s="178"/>
      <c r="G254" s="178"/>
      <c r="H254" s="178"/>
      <c r="I254" s="178"/>
      <c r="J254" s="178"/>
      <c r="K254" s="179"/>
      <c r="L254" s="178"/>
      <c r="N254" s="174"/>
      <c r="O254" s="175"/>
      <c r="P254" s="175"/>
      <c r="Q254" s="175"/>
      <c r="R254" s="176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</row>
    <row r="255" spans="4:45" s="143" customFormat="1" x14ac:dyDescent="0.25">
      <c r="D255" s="178"/>
      <c r="E255" s="178"/>
      <c r="F255" s="178"/>
      <c r="G255" s="178"/>
      <c r="H255" s="178"/>
      <c r="I255" s="178"/>
      <c r="J255" s="178"/>
      <c r="K255" s="179"/>
      <c r="L255" s="178"/>
      <c r="N255" s="174"/>
      <c r="O255" s="175"/>
      <c r="P255" s="175"/>
      <c r="Q255" s="175"/>
      <c r="R255" s="176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</row>
    <row r="256" spans="4:45" s="143" customFormat="1" x14ac:dyDescent="0.25">
      <c r="D256" s="178"/>
      <c r="E256" s="178"/>
      <c r="F256" s="178"/>
      <c r="G256" s="178"/>
      <c r="H256" s="178"/>
      <c r="I256" s="178"/>
      <c r="J256" s="178"/>
      <c r="K256" s="179"/>
      <c r="L256" s="178"/>
      <c r="N256" s="174"/>
      <c r="O256" s="175"/>
      <c r="P256" s="175"/>
      <c r="Q256" s="175"/>
      <c r="R256" s="176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</row>
    <row r="257" spans="4:45" s="143" customFormat="1" x14ac:dyDescent="0.25">
      <c r="D257" s="178"/>
      <c r="E257" s="178"/>
      <c r="F257" s="178"/>
      <c r="G257" s="178"/>
      <c r="H257" s="178"/>
      <c r="I257" s="178"/>
      <c r="J257" s="178"/>
      <c r="K257" s="179"/>
      <c r="L257" s="178"/>
      <c r="N257" s="174"/>
      <c r="O257" s="175"/>
      <c r="P257" s="175"/>
      <c r="Q257" s="175"/>
      <c r="R257" s="176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</row>
    <row r="258" spans="4:45" s="143" customFormat="1" x14ac:dyDescent="0.25">
      <c r="D258" s="178"/>
      <c r="E258" s="178"/>
      <c r="F258" s="178"/>
      <c r="G258" s="178"/>
      <c r="H258" s="178"/>
      <c r="I258" s="178"/>
      <c r="J258" s="178"/>
      <c r="K258" s="179"/>
      <c r="L258" s="178"/>
      <c r="N258" s="174"/>
      <c r="O258" s="175"/>
      <c r="P258" s="175"/>
      <c r="Q258" s="175"/>
      <c r="R258" s="176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</row>
    <row r="259" spans="4:45" s="143" customFormat="1" x14ac:dyDescent="0.25">
      <c r="D259" s="178"/>
      <c r="E259" s="178"/>
      <c r="F259" s="178"/>
      <c r="G259" s="178"/>
      <c r="H259" s="178"/>
      <c r="I259" s="178"/>
      <c r="J259" s="178"/>
      <c r="K259" s="179"/>
      <c r="L259" s="178"/>
      <c r="N259" s="174"/>
      <c r="O259" s="175"/>
      <c r="P259" s="175"/>
      <c r="Q259" s="175"/>
      <c r="R259" s="176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</row>
    <row r="260" spans="4:45" s="143" customFormat="1" x14ac:dyDescent="0.25">
      <c r="D260" s="178"/>
      <c r="E260" s="178"/>
      <c r="F260" s="178"/>
      <c r="G260" s="178"/>
      <c r="H260" s="178"/>
      <c r="I260" s="178"/>
      <c r="J260" s="178"/>
      <c r="K260" s="179"/>
      <c r="L260" s="178"/>
      <c r="N260" s="174"/>
      <c r="O260" s="175"/>
      <c r="P260" s="175"/>
      <c r="Q260" s="175"/>
      <c r="R260" s="176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</row>
    <row r="261" spans="4:45" s="143" customFormat="1" x14ac:dyDescent="0.25">
      <c r="D261" s="178"/>
      <c r="E261" s="178"/>
      <c r="F261" s="178"/>
      <c r="G261" s="178"/>
      <c r="H261" s="178"/>
      <c r="I261" s="178"/>
      <c r="J261" s="178"/>
      <c r="K261" s="179"/>
      <c r="L261" s="178"/>
      <c r="N261" s="174"/>
      <c r="O261" s="175"/>
      <c r="P261" s="175"/>
      <c r="Q261" s="175"/>
      <c r="R261" s="176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</row>
    <row r="262" spans="4:45" s="143" customFormat="1" x14ac:dyDescent="0.25">
      <c r="D262" s="178"/>
      <c r="E262" s="178"/>
      <c r="F262" s="178"/>
      <c r="G262" s="178"/>
      <c r="H262" s="178"/>
      <c r="I262" s="178"/>
      <c r="J262" s="178"/>
      <c r="K262" s="179"/>
      <c r="L262" s="178"/>
      <c r="N262" s="174"/>
      <c r="O262" s="175"/>
      <c r="P262" s="175"/>
      <c r="Q262" s="175"/>
      <c r="R262" s="176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</row>
    <row r="263" spans="4:45" s="143" customFormat="1" x14ac:dyDescent="0.25">
      <c r="D263" s="178"/>
      <c r="E263" s="178"/>
      <c r="F263" s="178"/>
      <c r="G263" s="178"/>
      <c r="H263" s="178"/>
      <c r="I263" s="178"/>
      <c r="J263" s="178"/>
      <c r="K263" s="179"/>
      <c r="L263" s="178"/>
      <c r="N263" s="174"/>
      <c r="O263" s="175"/>
      <c r="P263" s="175"/>
      <c r="Q263" s="175"/>
      <c r="R263" s="176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</row>
    <row r="264" spans="4:45" s="143" customFormat="1" x14ac:dyDescent="0.25">
      <c r="D264" s="178"/>
      <c r="E264" s="178"/>
      <c r="F264" s="178"/>
      <c r="G264" s="178"/>
      <c r="H264" s="178"/>
      <c r="I264" s="178"/>
      <c r="J264" s="178"/>
      <c r="K264" s="179"/>
      <c r="L264" s="178"/>
      <c r="N264" s="174"/>
      <c r="O264" s="175"/>
      <c r="P264" s="175"/>
      <c r="Q264" s="175"/>
      <c r="R264" s="176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</row>
    <row r="265" spans="4:45" s="143" customFormat="1" x14ac:dyDescent="0.25">
      <c r="D265" s="178"/>
      <c r="E265" s="178"/>
      <c r="F265" s="178"/>
      <c r="G265" s="178"/>
      <c r="H265" s="178"/>
      <c r="I265" s="178"/>
      <c r="J265" s="178"/>
      <c r="K265" s="179"/>
      <c r="L265" s="178"/>
      <c r="N265" s="174"/>
      <c r="O265" s="175"/>
      <c r="P265" s="175"/>
      <c r="Q265" s="175"/>
      <c r="R265" s="176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</row>
    <row r="266" spans="4:45" s="143" customFormat="1" x14ac:dyDescent="0.25">
      <c r="D266" s="178"/>
      <c r="E266" s="178"/>
      <c r="F266" s="178"/>
      <c r="G266" s="178"/>
      <c r="H266" s="178"/>
      <c r="I266" s="178"/>
      <c r="J266" s="178"/>
      <c r="K266" s="179"/>
      <c r="L266" s="178"/>
      <c r="N266" s="174"/>
      <c r="O266" s="175"/>
      <c r="P266" s="175"/>
      <c r="Q266" s="175"/>
      <c r="R266" s="176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</row>
    <row r="267" spans="4:45" s="143" customFormat="1" x14ac:dyDescent="0.25">
      <c r="D267" s="178"/>
      <c r="E267" s="178"/>
      <c r="F267" s="178"/>
      <c r="G267" s="178"/>
      <c r="H267" s="178"/>
      <c r="I267" s="178"/>
      <c r="J267" s="178"/>
      <c r="K267" s="179"/>
      <c r="L267" s="178"/>
      <c r="N267" s="174"/>
      <c r="O267" s="175"/>
      <c r="P267" s="175"/>
      <c r="Q267" s="175"/>
      <c r="R267" s="176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</row>
    <row r="268" spans="4:45" s="143" customFormat="1" x14ac:dyDescent="0.25">
      <c r="D268" s="178"/>
      <c r="E268" s="178"/>
      <c r="F268" s="178"/>
      <c r="G268" s="178"/>
      <c r="H268" s="178"/>
      <c r="I268" s="178"/>
      <c r="J268" s="178"/>
      <c r="K268" s="179"/>
      <c r="L268" s="178"/>
      <c r="N268" s="174"/>
      <c r="O268" s="175"/>
      <c r="P268" s="175"/>
      <c r="Q268" s="175"/>
      <c r="R268" s="176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</row>
    <row r="269" spans="4:45" s="143" customFormat="1" x14ac:dyDescent="0.25">
      <c r="D269" s="178"/>
      <c r="E269" s="178"/>
      <c r="F269" s="178"/>
      <c r="G269" s="178"/>
      <c r="H269" s="178"/>
      <c r="I269" s="178"/>
      <c r="J269" s="178"/>
      <c r="K269" s="179"/>
      <c r="L269" s="178"/>
      <c r="N269" s="174"/>
      <c r="O269" s="175"/>
      <c r="P269" s="175"/>
      <c r="Q269" s="175"/>
      <c r="R269" s="176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</row>
    <row r="270" spans="4:45" s="143" customFormat="1" x14ac:dyDescent="0.25">
      <c r="D270" s="178"/>
      <c r="E270" s="178"/>
      <c r="F270" s="178"/>
      <c r="G270" s="178"/>
      <c r="H270" s="178"/>
      <c r="I270" s="178"/>
      <c r="J270" s="178"/>
      <c r="K270" s="179"/>
      <c r="L270" s="178"/>
      <c r="N270" s="174"/>
      <c r="O270" s="175"/>
      <c r="P270" s="175"/>
      <c r="Q270" s="175"/>
      <c r="R270" s="176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</row>
    <row r="271" spans="4:45" s="143" customFormat="1" x14ac:dyDescent="0.25">
      <c r="D271" s="178"/>
      <c r="E271" s="178"/>
      <c r="F271" s="178"/>
      <c r="G271" s="178"/>
      <c r="H271" s="178"/>
      <c r="I271" s="178"/>
      <c r="J271" s="178"/>
      <c r="K271" s="179"/>
      <c r="L271" s="178"/>
      <c r="N271" s="174"/>
      <c r="O271" s="175"/>
      <c r="P271" s="175"/>
      <c r="Q271" s="175"/>
      <c r="R271" s="176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</row>
    <row r="272" spans="4:45" s="143" customFormat="1" x14ac:dyDescent="0.25">
      <c r="D272" s="178"/>
      <c r="E272" s="178"/>
      <c r="F272" s="178"/>
      <c r="G272" s="178"/>
      <c r="H272" s="178"/>
      <c r="I272" s="178"/>
      <c r="J272" s="178"/>
      <c r="K272" s="179"/>
      <c r="L272" s="178"/>
      <c r="N272" s="174"/>
      <c r="O272" s="175"/>
      <c r="P272" s="175"/>
      <c r="Q272" s="175"/>
      <c r="R272" s="176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</row>
    <row r="273" spans="4:45" s="143" customFormat="1" x14ac:dyDescent="0.25">
      <c r="D273" s="178"/>
      <c r="E273" s="178"/>
      <c r="F273" s="178"/>
      <c r="G273" s="178"/>
      <c r="H273" s="178"/>
      <c r="I273" s="178"/>
      <c r="J273" s="178"/>
      <c r="K273" s="179"/>
      <c r="L273" s="178"/>
      <c r="N273" s="174"/>
      <c r="O273" s="175"/>
      <c r="P273" s="175"/>
      <c r="Q273" s="175"/>
      <c r="R273" s="176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</row>
    <row r="274" spans="4:45" s="143" customFormat="1" x14ac:dyDescent="0.25">
      <c r="D274" s="178"/>
      <c r="E274" s="178"/>
      <c r="F274" s="178"/>
      <c r="G274" s="178"/>
      <c r="H274" s="178"/>
      <c r="I274" s="178"/>
      <c r="J274" s="178"/>
      <c r="K274" s="179"/>
      <c r="L274" s="178"/>
      <c r="N274" s="174"/>
      <c r="O274" s="175"/>
      <c r="P274" s="175"/>
      <c r="Q274" s="175"/>
      <c r="R274" s="176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</row>
    <row r="275" spans="4:45" s="143" customFormat="1" x14ac:dyDescent="0.25">
      <c r="D275" s="178"/>
      <c r="E275" s="178"/>
      <c r="F275" s="178"/>
      <c r="G275" s="178"/>
      <c r="H275" s="178"/>
      <c r="I275" s="178"/>
      <c r="J275" s="178"/>
      <c r="K275" s="179"/>
      <c r="L275" s="178"/>
      <c r="N275" s="174"/>
      <c r="O275" s="175"/>
      <c r="P275" s="175"/>
      <c r="Q275" s="175"/>
      <c r="R275" s="176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</row>
    <row r="276" spans="4:45" s="143" customFormat="1" x14ac:dyDescent="0.25">
      <c r="D276" s="178"/>
      <c r="E276" s="178"/>
      <c r="F276" s="178"/>
      <c r="G276" s="178"/>
      <c r="H276" s="178"/>
      <c r="I276" s="178"/>
      <c r="J276" s="178"/>
      <c r="K276" s="179"/>
      <c r="L276" s="178"/>
      <c r="N276" s="174"/>
      <c r="O276" s="175"/>
      <c r="P276" s="175"/>
      <c r="Q276" s="175"/>
      <c r="R276" s="176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</row>
    <row r="277" spans="4:45" s="143" customFormat="1" x14ac:dyDescent="0.25">
      <c r="D277" s="178"/>
      <c r="E277" s="178"/>
      <c r="F277" s="178"/>
      <c r="G277" s="178"/>
      <c r="H277" s="178"/>
      <c r="I277" s="178"/>
      <c r="J277" s="178"/>
      <c r="K277" s="179"/>
      <c r="L277" s="178"/>
      <c r="N277" s="174"/>
      <c r="O277" s="175"/>
      <c r="P277" s="175"/>
      <c r="Q277" s="175"/>
      <c r="R277" s="176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</row>
    <row r="278" spans="4:45" s="143" customFormat="1" x14ac:dyDescent="0.25">
      <c r="D278" s="178"/>
      <c r="E278" s="178"/>
      <c r="F278" s="178"/>
      <c r="G278" s="178"/>
      <c r="H278" s="178"/>
      <c r="I278" s="178"/>
      <c r="J278" s="178"/>
      <c r="K278" s="179"/>
      <c r="L278" s="178"/>
      <c r="N278" s="174"/>
      <c r="O278" s="175"/>
      <c r="P278" s="175"/>
      <c r="Q278" s="175"/>
      <c r="R278" s="176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</row>
    <row r="279" spans="4:45" s="143" customFormat="1" x14ac:dyDescent="0.25">
      <c r="D279" s="178"/>
      <c r="E279" s="178"/>
      <c r="F279" s="178"/>
      <c r="G279" s="178"/>
      <c r="H279" s="178"/>
      <c r="I279" s="178"/>
      <c r="J279" s="178"/>
      <c r="K279" s="179"/>
      <c r="L279" s="178"/>
      <c r="N279" s="174"/>
      <c r="O279" s="175"/>
      <c r="P279" s="175"/>
      <c r="Q279" s="175"/>
      <c r="R279" s="176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</row>
    <row r="280" spans="4:45" s="143" customFormat="1" x14ac:dyDescent="0.25">
      <c r="D280" s="178"/>
      <c r="E280" s="178"/>
      <c r="F280" s="178"/>
      <c r="G280" s="178"/>
      <c r="H280" s="178"/>
      <c r="I280" s="178"/>
      <c r="J280" s="178"/>
      <c r="K280" s="179"/>
      <c r="L280" s="178"/>
      <c r="N280" s="174"/>
      <c r="O280" s="175"/>
      <c r="P280" s="175"/>
      <c r="Q280" s="175"/>
      <c r="R280" s="176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</row>
    <row r="281" spans="4:45" s="143" customFormat="1" x14ac:dyDescent="0.25">
      <c r="D281" s="178"/>
      <c r="E281" s="178"/>
      <c r="F281" s="178"/>
      <c r="G281" s="178"/>
      <c r="H281" s="178"/>
      <c r="I281" s="178"/>
      <c r="J281" s="178"/>
      <c r="K281" s="179"/>
      <c r="L281" s="178"/>
      <c r="N281" s="174"/>
      <c r="O281" s="175"/>
      <c r="P281" s="175"/>
      <c r="Q281" s="175"/>
      <c r="R281" s="176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</row>
    <row r="282" spans="4:45" s="143" customFormat="1" x14ac:dyDescent="0.25">
      <c r="D282" s="178"/>
      <c r="E282" s="178"/>
      <c r="F282" s="178"/>
      <c r="G282" s="178"/>
      <c r="H282" s="178"/>
      <c r="I282" s="178"/>
      <c r="J282" s="178"/>
      <c r="K282" s="179"/>
      <c r="L282" s="178"/>
      <c r="N282" s="174"/>
      <c r="O282" s="175"/>
      <c r="P282" s="175"/>
      <c r="Q282" s="175"/>
      <c r="R282" s="176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</row>
    <row r="283" spans="4:45" s="143" customFormat="1" x14ac:dyDescent="0.25">
      <c r="D283" s="178"/>
      <c r="E283" s="178"/>
      <c r="F283" s="178"/>
      <c r="G283" s="178"/>
      <c r="H283" s="178"/>
      <c r="I283" s="178"/>
      <c r="J283" s="178"/>
      <c r="K283" s="179"/>
      <c r="L283" s="178"/>
      <c r="N283" s="174"/>
      <c r="O283" s="175"/>
      <c r="P283" s="175"/>
      <c r="Q283" s="175"/>
      <c r="R283" s="176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</row>
    <row r="284" spans="4:45" s="143" customFormat="1" x14ac:dyDescent="0.25">
      <c r="D284" s="178"/>
      <c r="E284" s="178"/>
      <c r="F284" s="178"/>
      <c r="G284" s="178"/>
      <c r="H284" s="178"/>
      <c r="I284" s="178"/>
      <c r="J284" s="178"/>
      <c r="K284" s="179"/>
      <c r="L284" s="178"/>
      <c r="N284" s="174"/>
      <c r="O284" s="175"/>
      <c r="P284" s="175"/>
      <c r="Q284" s="175"/>
      <c r="R284" s="176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</row>
    <row r="285" spans="4:45" s="143" customFormat="1" x14ac:dyDescent="0.25">
      <c r="D285" s="178"/>
      <c r="E285" s="178"/>
      <c r="F285" s="178"/>
      <c r="G285" s="178"/>
      <c r="H285" s="178"/>
      <c r="I285" s="178"/>
      <c r="J285" s="178"/>
      <c r="K285" s="179"/>
      <c r="L285" s="178"/>
      <c r="N285" s="174"/>
      <c r="O285" s="175"/>
      <c r="P285" s="175"/>
      <c r="Q285" s="175"/>
      <c r="R285" s="176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</row>
    <row r="286" spans="4:45" s="143" customFormat="1" x14ac:dyDescent="0.25">
      <c r="D286" s="178"/>
      <c r="E286" s="178"/>
      <c r="F286" s="178"/>
      <c r="G286" s="178"/>
      <c r="H286" s="178"/>
      <c r="I286" s="178"/>
      <c r="J286" s="178"/>
      <c r="K286" s="179"/>
      <c r="L286" s="178"/>
      <c r="N286" s="174"/>
      <c r="O286" s="175"/>
      <c r="P286" s="175"/>
      <c r="Q286" s="175"/>
      <c r="R286" s="176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</row>
    <row r="287" spans="4:45" s="143" customFormat="1" x14ac:dyDescent="0.25">
      <c r="D287" s="178"/>
      <c r="E287" s="178"/>
      <c r="F287" s="178"/>
      <c r="G287" s="178"/>
      <c r="H287" s="178"/>
      <c r="I287" s="178"/>
      <c r="J287" s="178"/>
      <c r="K287" s="179"/>
      <c r="L287" s="178"/>
      <c r="N287" s="174"/>
      <c r="O287" s="175"/>
      <c r="P287" s="175"/>
      <c r="Q287" s="175"/>
      <c r="R287" s="176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</row>
    <row r="288" spans="4:45" s="143" customFormat="1" x14ac:dyDescent="0.25">
      <c r="D288" s="178"/>
      <c r="E288" s="178"/>
      <c r="F288" s="178"/>
      <c r="G288" s="178"/>
      <c r="H288" s="178"/>
      <c r="I288" s="178"/>
      <c r="J288" s="178"/>
      <c r="K288" s="179"/>
      <c r="L288" s="178"/>
      <c r="N288" s="174"/>
      <c r="O288" s="175"/>
      <c r="P288" s="175"/>
      <c r="Q288" s="175"/>
      <c r="R288" s="176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</row>
    <row r="289" spans="4:45" s="143" customFormat="1" x14ac:dyDescent="0.25">
      <c r="D289" s="178"/>
      <c r="E289" s="178"/>
      <c r="F289" s="178"/>
      <c r="G289" s="178"/>
      <c r="H289" s="178"/>
      <c r="I289" s="178"/>
      <c r="J289" s="178"/>
      <c r="K289" s="179"/>
      <c r="L289" s="178"/>
      <c r="N289" s="174"/>
      <c r="O289" s="175"/>
      <c r="P289" s="175"/>
      <c r="Q289" s="175"/>
      <c r="R289" s="176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</row>
    <row r="290" spans="4:45" s="143" customFormat="1" x14ac:dyDescent="0.25">
      <c r="D290" s="178"/>
      <c r="E290" s="178"/>
      <c r="F290" s="178"/>
      <c r="G290" s="178"/>
      <c r="H290" s="178"/>
      <c r="I290" s="178"/>
      <c r="J290" s="178"/>
      <c r="K290" s="179"/>
      <c r="L290" s="178"/>
      <c r="N290" s="174"/>
      <c r="O290" s="175"/>
      <c r="P290" s="175"/>
      <c r="Q290" s="175"/>
      <c r="R290" s="176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</row>
    <row r="291" spans="4:45" s="143" customFormat="1" x14ac:dyDescent="0.25">
      <c r="D291" s="178"/>
      <c r="E291" s="178"/>
      <c r="F291" s="178"/>
      <c r="G291" s="178"/>
      <c r="H291" s="178"/>
      <c r="I291" s="178"/>
      <c r="J291" s="178"/>
      <c r="K291" s="179"/>
      <c r="L291" s="178"/>
      <c r="N291" s="174"/>
      <c r="O291" s="175"/>
      <c r="P291" s="175"/>
      <c r="Q291" s="175"/>
      <c r="R291" s="176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</row>
    <row r="292" spans="4:45" s="143" customFormat="1" x14ac:dyDescent="0.25">
      <c r="D292" s="178"/>
      <c r="E292" s="178"/>
      <c r="F292" s="178"/>
      <c r="G292" s="178"/>
      <c r="H292" s="178"/>
      <c r="I292" s="178"/>
      <c r="J292" s="178"/>
      <c r="K292" s="179"/>
      <c r="L292" s="178"/>
      <c r="N292" s="174"/>
      <c r="O292" s="175"/>
      <c r="P292" s="175"/>
      <c r="Q292" s="175"/>
      <c r="R292" s="176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</row>
    <row r="293" spans="4:45" s="143" customFormat="1" x14ac:dyDescent="0.25">
      <c r="D293" s="178"/>
      <c r="E293" s="178"/>
      <c r="F293" s="178"/>
      <c r="G293" s="178"/>
      <c r="H293" s="178"/>
      <c r="I293" s="178"/>
      <c r="J293" s="178"/>
      <c r="K293" s="179"/>
      <c r="L293" s="178"/>
      <c r="N293" s="174"/>
      <c r="O293" s="175"/>
      <c r="P293" s="175"/>
      <c r="Q293" s="175"/>
      <c r="R293" s="176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</row>
    <row r="294" spans="4:45" s="143" customFormat="1" x14ac:dyDescent="0.25">
      <c r="D294" s="178"/>
      <c r="E294" s="178"/>
      <c r="F294" s="178"/>
      <c r="G294" s="178"/>
      <c r="H294" s="178"/>
      <c r="I294" s="178"/>
      <c r="J294" s="178"/>
      <c r="K294" s="179"/>
      <c r="L294" s="178"/>
      <c r="N294" s="174"/>
      <c r="O294" s="175"/>
      <c r="P294" s="175"/>
      <c r="Q294" s="175"/>
      <c r="R294" s="176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</row>
    <row r="295" spans="4:45" s="143" customFormat="1" x14ac:dyDescent="0.25">
      <c r="D295" s="178"/>
      <c r="E295" s="178"/>
      <c r="F295" s="178"/>
      <c r="G295" s="178"/>
      <c r="H295" s="178"/>
      <c r="I295" s="178"/>
      <c r="J295" s="178"/>
      <c r="K295" s="179"/>
      <c r="L295" s="178"/>
      <c r="N295" s="174"/>
      <c r="O295" s="175"/>
      <c r="P295" s="175"/>
      <c r="Q295" s="175"/>
      <c r="R295" s="176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</row>
    <row r="296" spans="4:45" s="143" customFormat="1" x14ac:dyDescent="0.25">
      <c r="D296" s="178"/>
      <c r="E296" s="178"/>
      <c r="F296" s="178"/>
      <c r="G296" s="178"/>
      <c r="H296" s="178"/>
      <c r="I296" s="178"/>
      <c r="J296" s="178"/>
      <c r="K296" s="179"/>
      <c r="L296" s="178"/>
      <c r="N296" s="174"/>
      <c r="O296" s="175"/>
      <c r="P296" s="175"/>
      <c r="Q296" s="175"/>
      <c r="R296" s="176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</row>
    <row r="297" spans="4:45" s="143" customFormat="1" x14ac:dyDescent="0.25">
      <c r="D297" s="178"/>
      <c r="E297" s="178"/>
      <c r="F297" s="178"/>
      <c r="G297" s="178"/>
      <c r="H297" s="178"/>
      <c r="I297" s="178"/>
      <c r="J297" s="178"/>
      <c r="K297" s="179"/>
      <c r="L297" s="178"/>
      <c r="N297" s="174"/>
      <c r="O297" s="175"/>
      <c r="P297" s="175"/>
      <c r="Q297" s="175"/>
      <c r="R297" s="176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</row>
    <row r="298" spans="4:45" s="143" customFormat="1" x14ac:dyDescent="0.25">
      <c r="D298" s="178"/>
      <c r="E298" s="178"/>
      <c r="F298" s="178"/>
      <c r="G298" s="178"/>
      <c r="H298" s="178"/>
      <c r="I298" s="178"/>
      <c r="J298" s="178"/>
      <c r="K298" s="179"/>
      <c r="L298" s="178"/>
      <c r="N298" s="174"/>
      <c r="O298" s="175"/>
      <c r="P298" s="175"/>
      <c r="Q298" s="175"/>
      <c r="R298" s="176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</row>
    <row r="299" spans="4:45" s="143" customFormat="1" x14ac:dyDescent="0.25">
      <c r="D299" s="178"/>
      <c r="E299" s="178"/>
      <c r="F299" s="178"/>
      <c r="G299" s="178"/>
      <c r="H299" s="178"/>
      <c r="I299" s="178"/>
      <c r="J299" s="178"/>
      <c r="K299" s="179"/>
      <c r="L299" s="178"/>
      <c r="N299" s="174"/>
      <c r="O299" s="175"/>
      <c r="P299" s="175"/>
      <c r="Q299" s="175"/>
      <c r="R299" s="176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</row>
    <row r="300" spans="4:45" s="143" customFormat="1" x14ac:dyDescent="0.25">
      <c r="D300" s="178"/>
      <c r="E300" s="178"/>
      <c r="F300" s="178"/>
      <c r="G300" s="178"/>
      <c r="H300" s="178"/>
      <c r="I300" s="178"/>
      <c r="J300" s="178"/>
      <c r="K300" s="179"/>
      <c r="L300" s="178"/>
      <c r="N300" s="174"/>
      <c r="O300" s="175"/>
      <c r="P300" s="175"/>
      <c r="Q300" s="175"/>
      <c r="R300" s="176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</row>
    <row r="301" spans="4:45" s="143" customFormat="1" x14ac:dyDescent="0.25">
      <c r="D301" s="178"/>
      <c r="E301" s="178"/>
      <c r="F301" s="178"/>
      <c r="G301" s="178"/>
      <c r="H301" s="178"/>
      <c r="I301" s="178"/>
      <c r="J301" s="178"/>
      <c r="K301" s="179"/>
      <c r="L301" s="178"/>
      <c r="N301" s="174"/>
      <c r="O301" s="175"/>
      <c r="P301" s="175"/>
      <c r="Q301" s="175"/>
      <c r="R301" s="176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</row>
    <row r="302" spans="4:45" s="143" customFormat="1" x14ac:dyDescent="0.25">
      <c r="D302" s="178"/>
      <c r="E302" s="178"/>
      <c r="F302" s="178"/>
      <c r="G302" s="178"/>
      <c r="H302" s="178"/>
      <c r="I302" s="178"/>
      <c r="J302" s="178"/>
      <c r="K302" s="179"/>
      <c r="L302" s="178"/>
      <c r="N302" s="174"/>
      <c r="O302" s="175"/>
      <c r="P302" s="175"/>
      <c r="Q302" s="175"/>
      <c r="R302" s="176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</row>
    <row r="303" spans="4:45" s="143" customFormat="1" x14ac:dyDescent="0.25">
      <c r="D303" s="178"/>
      <c r="E303" s="178"/>
      <c r="F303" s="178"/>
      <c r="G303" s="178"/>
      <c r="H303" s="178"/>
      <c r="I303" s="178"/>
      <c r="J303" s="178"/>
      <c r="K303" s="179"/>
      <c r="L303" s="178"/>
      <c r="N303" s="174"/>
      <c r="O303" s="175"/>
      <c r="P303" s="175"/>
      <c r="Q303" s="175"/>
      <c r="R303" s="176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</row>
    <row r="304" spans="4:45" s="143" customFormat="1" x14ac:dyDescent="0.25">
      <c r="D304" s="178"/>
      <c r="E304" s="178"/>
      <c r="F304" s="178"/>
      <c r="G304" s="178"/>
      <c r="H304" s="178"/>
      <c r="I304" s="178"/>
      <c r="J304" s="178"/>
      <c r="K304" s="179"/>
      <c r="L304" s="178"/>
      <c r="N304" s="174"/>
      <c r="O304" s="175"/>
      <c r="P304" s="175"/>
      <c r="Q304" s="175"/>
      <c r="R304" s="176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</row>
    <row r="305" spans="4:45" s="143" customFormat="1" x14ac:dyDescent="0.25">
      <c r="D305" s="178"/>
      <c r="E305" s="178"/>
      <c r="F305" s="178"/>
      <c r="G305" s="178"/>
      <c r="H305" s="178"/>
      <c r="I305" s="178"/>
      <c r="J305" s="178"/>
      <c r="K305" s="179"/>
      <c r="L305" s="178"/>
      <c r="N305" s="174"/>
      <c r="O305" s="175"/>
      <c r="P305" s="175"/>
      <c r="Q305" s="175"/>
      <c r="R305" s="176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</row>
    <row r="306" spans="4:45" s="143" customFormat="1" x14ac:dyDescent="0.25">
      <c r="D306" s="178"/>
      <c r="E306" s="178"/>
      <c r="F306" s="178"/>
      <c r="G306" s="178"/>
      <c r="H306" s="178"/>
      <c r="I306" s="178"/>
      <c r="J306" s="178"/>
      <c r="K306" s="179"/>
      <c r="L306" s="178"/>
      <c r="N306" s="174"/>
      <c r="O306" s="175"/>
      <c r="P306" s="175"/>
      <c r="Q306" s="175"/>
      <c r="R306" s="176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</row>
    <row r="307" spans="4:45" s="143" customFormat="1" x14ac:dyDescent="0.25">
      <c r="D307" s="178"/>
      <c r="E307" s="178"/>
      <c r="F307" s="178"/>
      <c r="G307" s="178"/>
      <c r="H307" s="178"/>
      <c r="I307" s="178"/>
      <c r="J307" s="178"/>
      <c r="K307" s="179"/>
      <c r="L307" s="178"/>
      <c r="N307" s="174"/>
      <c r="O307" s="175"/>
      <c r="P307" s="175"/>
      <c r="Q307" s="175"/>
      <c r="R307" s="176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</row>
    <row r="308" spans="4:45" s="143" customFormat="1" x14ac:dyDescent="0.25">
      <c r="D308" s="178"/>
      <c r="E308" s="178"/>
      <c r="F308" s="178"/>
      <c r="G308" s="178"/>
      <c r="H308" s="178"/>
      <c r="I308" s="178"/>
      <c r="J308" s="178"/>
      <c r="K308" s="179"/>
      <c r="L308" s="178"/>
      <c r="N308" s="174"/>
      <c r="O308" s="175"/>
      <c r="P308" s="175"/>
      <c r="Q308" s="175"/>
      <c r="R308" s="176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</row>
    <row r="309" spans="4:45" s="143" customFormat="1" x14ac:dyDescent="0.25">
      <c r="D309" s="178"/>
      <c r="E309" s="178"/>
      <c r="F309" s="178"/>
      <c r="G309" s="178"/>
      <c r="H309" s="178"/>
      <c r="I309" s="178"/>
      <c r="J309" s="178"/>
      <c r="K309" s="179"/>
      <c r="L309" s="178"/>
      <c r="N309" s="174"/>
      <c r="O309" s="175"/>
      <c r="P309" s="175"/>
      <c r="Q309" s="175"/>
      <c r="R309" s="176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</row>
    <row r="310" spans="4:45" s="143" customFormat="1" x14ac:dyDescent="0.25">
      <c r="D310" s="178"/>
      <c r="E310" s="178"/>
      <c r="F310" s="178"/>
      <c r="G310" s="178"/>
      <c r="H310" s="178"/>
      <c r="I310" s="178"/>
      <c r="J310" s="178"/>
      <c r="K310" s="179"/>
      <c r="L310" s="178"/>
      <c r="N310" s="174"/>
      <c r="O310" s="175"/>
      <c r="P310" s="175"/>
      <c r="Q310" s="175"/>
      <c r="R310" s="176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</row>
    <row r="311" spans="4:45" s="143" customFormat="1" x14ac:dyDescent="0.25">
      <c r="D311" s="178"/>
      <c r="E311" s="178"/>
      <c r="F311" s="178"/>
      <c r="G311" s="178"/>
      <c r="H311" s="178"/>
      <c r="I311" s="178"/>
      <c r="J311" s="178"/>
      <c r="K311" s="179"/>
      <c r="L311" s="178"/>
      <c r="N311" s="174"/>
      <c r="O311" s="175"/>
      <c r="P311" s="175"/>
      <c r="Q311" s="175"/>
      <c r="R311" s="176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</row>
    <row r="312" spans="4:45" s="143" customFormat="1" x14ac:dyDescent="0.25">
      <c r="D312" s="178"/>
      <c r="E312" s="178"/>
      <c r="F312" s="178"/>
      <c r="G312" s="178"/>
      <c r="H312" s="178"/>
      <c r="I312" s="178"/>
      <c r="J312" s="178"/>
      <c r="K312" s="179"/>
      <c r="L312" s="178"/>
      <c r="N312" s="174"/>
      <c r="O312" s="175"/>
      <c r="P312" s="175"/>
      <c r="Q312" s="175"/>
      <c r="R312" s="176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</row>
    <row r="313" spans="4:45" s="143" customFormat="1" x14ac:dyDescent="0.25">
      <c r="D313" s="178"/>
      <c r="E313" s="178"/>
      <c r="F313" s="178"/>
      <c r="G313" s="178"/>
      <c r="H313" s="178"/>
      <c r="I313" s="178"/>
      <c r="J313" s="178"/>
      <c r="K313" s="179"/>
      <c r="L313" s="178"/>
      <c r="N313" s="174"/>
      <c r="O313" s="175"/>
      <c r="P313" s="175"/>
      <c r="Q313" s="175"/>
      <c r="R313" s="176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</row>
    <row r="314" spans="4:45" s="143" customFormat="1" x14ac:dyDescent="0.25">
      <c r="D314" s="178"/>
      <c r="E314" s="178"/>
      <c r="F314" s="178"/>
      <c r="G314" s="178"/>
      <c r="H314" s="178"/>
      <c r="I314" s="178"/>
      <c r="J314" s="178"/>
      <c r="K314" s="179"/>
      <c r="L314" s="178"/>
      <c r="N314" s="174"/>
      <c r="O314" s="175"/>
      <c r="P314" s="175"/>
      <c r="Q314" s="175"/>
      <c r="R314" s="176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</row>
    <row r="315" spans="4:45" s="143" customFormat="1" x14ac:dyDescent="0.25">
      <c r="D315" s="178"/>
      <c r="E315" s="178"/>
      <c r="F315" s="178"/>
      <c r="G315" s="178"/>
      <c r="H315" s="178"/>
      <c r="I315" s="178"/>
      <c r="J315" s="178"/>
      <c r="K315" s="179"/>
      <c r="L315" s="178"/>
      <c r="N315" s="174"/>
      <c r="O315" s="175"/>
      <c r="P315" s="175"/>
      <c r="Q315" s="175"/>
      <c r="R315" s="176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</row>
    <row r="316" spans="4:45" s="143" customFormat="1" x14ac:dyDescent="0.25">
      <c r="D316" s="178"/>
      <c r="E316" s="178"/>
      <c r="F316" s="178"/>
      <c r="G316" s="178"/>
      <c r="H316" s="178"/>
      <c r="I316" s="178"/>
      <c r="J316" s="178"/>
      <c r="K316" s="179"/>
      <c r="L316" s="178"/>
      <c r="N316" s="174"/>
      <c r="O316" s="175"/>
      <c r="P316" s="175"/>
      <c r="Q316" s="175"/>
      <c r="R316" s="176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</row>
    <row r="317" spans="4:45" s="143" customFormat="1" x14ac:dyDescent="0.25">
      <c r="D317" s="178"/>
      <c r="E317" s="178"/>
      <c r="F317" s="178"/>
      <c r="G317" s="178"/>
      <c r="H317" s="178"/>
      <c r="I317" s="178"/>
      <c r="J317" s="178"/>
      <c r="K317" s="179"/>
      <c r="L317" s="178"/>
      <c r="N317" s="174"/>
      <c r="O317" s="175"/>
      <c r="P317" s="175"/>
      <c r="Q317" s="175"/>
      <c r="R317" s="176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</row>
    <row r="318" spans="4:45" s="143" customFormat="1" x14ac:dyDescent="0.25">
      <c r="D318" s="178"/>
      <c r="E318" s="178"/>
      <c r="F318" s="178"/>
      <c r="G318" s="178"/>
      <c r="H318" s="178"/>
      <c r="I318" s="178"/>
      <c r="J318" s="178"/>
      <c r="K318" s="179"/>
      <c r="L318" s="178"/>
      <c r="N318" s="174"/>
      <c r="O318" s="175"/>
      <c r="P318" s="175"/>
      <c r="Q318" s="175"/>
      <c r="R318" s="176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</row>
    <row r="319" spans="4:45" s="143" customFormat="1" x14ac:dyDescent="0.25">
      <c r="D319" s="178"/>
      <c r="E319" s="178"/>
      <c r="F319" s="178"/>
      <c r="G319" s="178"/>
      <c r="H319" s="178"/>
      <c r="I319" s="178"/>
      <c r="J319" s="178"/>
      <c r="K319" s="179"/>
      <c r="L319" s="178"/>
      <c r="N319" s="174"/>
      <c r="O319" s="175"/>
      <c r="P319" s="175"/>
      <c r="Q319" s="175"/>
      <c r="R319" s="176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</row>
    <row r="320" spans="4:45" s="143" customFormat="1" x14ac:dyDescent="0.25">
      <c r="D320" s="178"/>
      <c r="E320" s="178"/>
      <c r="F320" s="178"/>
      <c r="G320" s="178"/>
      <c r="H320" s="178"/>
      <c r="I320" s="178"/>
      <c r="J320" s="178"/>
      <c r="K320" s="179"/>
      <c r="L320" s="178"/>
      <c r="N320" s="174"/>
      <c r="O320" s="175"/>
      <c r="P320" s="175"/>
      <c r="Q320" s="175"/>
      <c r="R320" s="176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</row>
    <row r="321" spans="4:45" s="143" customFormat="1" x14ac:dyDescent="0.25">
      <c r="D321" s="178"/>
      <c r="E321" s="178"/>
      <c r="F321" s="178"/>
      <c r="G321" s="178"/>
      <c r="H321" s="178"/>
      <c r="I321" s="178"/>
      <c r="J321" s="178"/>
      <c r="K321" s="179"/>
      <c r="L321" s="178"/>
      <c r="N321" s="174"/>
      <c r="O321" s="175"/>
      <c r="P321" s="175"/>
      <c r="Q321" s="175"/>
      <c r="R321" s="176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</row>
    <row r="322" spans="4:45" s="143" customFormat="1" x14ac:dyDescent="0.25">
      <c r="D322" s="178"/>
      <c r="E322" s="178"/>
      <c r="F322" s="178"/>
      <c r="G322" s="178"/>
      <c r="H322" s="178"/>
      <c r="I322" s="178"/>
      <c r="J322" s="178"/>
      <c r="K322" s="179"/>
      <c r="L322" s="178"/>
      <c r="N322" s="174"/>
      <c r="O322" s="175"/>
      <c r="P322" s="175"/>
      <c r="Q322" s="175"/>
      <c r="R322" s="176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</row>
    <row r="323" spans="4:45" s="143" customFormat="1" x14ac:dyDescent="0.25">
      <c r="D323" s="178"/>
      <c r="E323" s="178"/>
      <c r="F323" s="178"/>
      <c r="G323" s="178"/>
      <c r="H323" s="178"/>
      <c r="I323" s="178"/>
      <c r="J323" s="178"/>
      <c r="K323" s="179"/>
      <c r="L323" s="178"/>
      <c r="N323" s="174"/>
      <c r="O323" s="175"/>
      <c r="P323" s="175"/>
      <c r="Q323" s="175"/>
      <c r="R323" s="176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</row>
    <row r="324" spans="4:45" s="143" customFormat="1" x14ac:dyDescent="0.25">
      <c r="D324" s="178"/>
      <c r="E324" s="178"/>
      <c r="F324" s="178"/>
      <c r="G324" s="178"/>
      <c r="H324" s="178"/>
      <c r="I324" s="178"/>
      <c r="J324" s="178"/>
      <c r="K324" s="179"/>
      <c r="L324" s="178"/>
      <c r="N324" s="174"/>
      <c r="O324" s="175"/>
      <c r="P324" s="175"/>
      <c r="Q324" s="175"/>
      <c r="R324" s="176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</row>
    <row r="325" spans="4:45" s="143" customFormat="1" x14ac:dyDescent="0.25">
      <c r="D325" s="178"/>
      <c r="E325" s="178"/>
      <c r="F325" s="178"/>
      <c r="G325" s="178"/>
      <c r="H325" s="178"/>
      <c r="I325" s="178"/>
      <c r="J325" s="178"/>
      <c r="K325" s="179"/>
      <c r="L325" s="178"/>
      <c r="N325" s="174"/>
      <c r="O325" s="175"/>
      <c r="P325" s="175"/>
      <c r="Q325" s="175"/>
      <c r="R325" s="176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</row>
    <row r="326" spans="4:45" s="143" customFormat="1" x14ac:dyDescent="0.25">
      <c r="D326" s="178"/>
      <c r="E326" s="178"/>
      <c r="F326" s="178"/>
      <c r="G326" s="178"/>
      <c r="H326" s="178"/>
      <c r="I326" s="178"/>
      <c r="J326" s="178"/>
      <c r="K326" s="179"/>
      <c r="L326" s="178"/>
      <c r="N326" s="174"/>
      <c r="O326" s="175"/>
      <c r="P326" s="175"/>
      <c r="Q326" s="175"/>
      <c r="R326" s="176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</row>
    <row r="327" spans="4:45" s="143" customFormat="1" x14ac:dyDescent="0.25">
      <c r="D327" s="178"/>
      <c r="E327" s="178"/>
      <c r="F327" s="178"/>
      <c r="G327" s="178"/>
      <c r="H327" s="178"/>
      <c r="I327" s="178"/>
      <c r="J327" s="178"/>
      <c r="K327" s="179"/>
      <c r="L327" s="178"/>
      <c r="N327" s="174"/>
      <c r="O327" s="175"/>
      <c r="P327" s="175"/>
      <c r="Q327" s="175"/>
      <c r="R327" s="176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</row>
    <row r="328" spans="4:45" s="143" customFormat="1" x14ac:dyDescent="0.25">
      <c r="D328" s="178"/>
      <c r="E328" s="178"/>
      <c r="F328" s="178"/>
      <c r="G328" s="178"/>
      <c r="H328" s="178"/>
      <c r="I328" s="178"/>
      <c r="J328" s="178"/>
      <c r="K328" s="179"/>
      <c r="L328" s="178"/>
      <c r="N328" s="174"/>
      <c r="O328" s="175"/>
      <c r="P328" s="175"/>
      <c r="Q328" s="175"/>
      <c r="R328" s="176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</row>
    <row r="329" spans="4:45" s="143" customFormat="1" x14ac:dyDescent="0.25">
      <c r="D329" s="178"/>
      <c r="E329" s="178"/>
      <c r="F329" s="178"/>
      <c r="G329" s="178"/>
      <c r="H329" s="178"/>
      <c r="I329" s="178"/>
      <c r="J329" s="178"/>
      <c r="K329" s="179"/>
      <c r="L329" s="178"/>
      <c r="N329" s="174"/>
      <c r="O329" s="175"/>
      <c r="P329" s="175"/>
      <c r="Q329" s="175"/>
      <c r="R329" s="176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</row>
    <row r="330" spans="4:45" s="143" customFormat="1" x14ac:dyDescent="0.25">
      <c r="D330" s="178"/>
      <c r="E330" s="178"/>
      <c r="F330" s="178"/>
      <c r="G330" s="178"/>
      <c r="H330" s="178"/>
      <c r="I330" s="178"/>
      <c r="J330" s="178"/>
      <c r="K330" s="179"/>
      <c r="L330" s="178"/>
      <c r="N330" s="174"/>
      <c r="O330" s="175"/>
      <c r="P330" s="175"/>
      <c r="Q330" s="175"/>
      <c r="R330" s="176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</row>
    <row r="331" spans="4:45" s="143" customFormat="1" x14ac:dyDescent="0.25">
      <c r="D331" s="178"/>
      <c r="E331" s="178"/>
      <c r="F331" s="178"/>
      <c r="G331" s="178"/>
      <c r="H331" s="178"/>
      <c r="I331" s="178"/>
      <c r="J331" s="178"/>
      <c r="K331" s="179"/>
      <c r="L331" s="178"/>
      <c r="N331" s="174"/>
      <c r="O331" s="175"/>
      <c r="P331" s="175"/>
      <c r="Q331" s="175"/>
      <c r="R331" s="176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</row>
    <row r="332" spans="4:45" s="143" customFormat="1" x14ac:dyDescent="0.25">
      <c r="D332" s="178"/>
      <c r="E332" s="178"/>
      <c r="F332" s="178"/>
      <c r="G332" s="178"/>
      <c r="H332" s="178"/>
      <c r="I332" s="178"/>
      <c r="J332" s="178"/>
      <c r="K332" s="179"/>
      <c r="L332" s="178"/>
      <c r="N332" s="174"/>
      <c r="O332" s="175"/>
      <c r="P332" s="175"/>
      <c r="Q332" s="175"/>
      <c r="R332" s="176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</row>
    <row r="333" spans="4:45" s="143" customFormat="1" x14ac:dyDescent="0.25">
      <c r="D333" s="178"/>
      <c r="E333" s="178"/>
      <c r="F333" s="178"/>
      <c r="G333" s="178"/>
      <c r="H333" s="178"/>
      <c r="I333" s="178"/>
      <c r="J333" s="178"/>
      <c r="K333" s="179"/>
      <c r="L333" s="178"/>
      <c r="N333" s="174"/>
      <c r="O333" s="175"/>
      <c r="P333" s="175"/>
      <c r="Q333" s="175"/>
      <c r="R333" s="176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</row>
    <row r="334" spans="4:45" s="143" customFormat="1" x14ac:dyDescent="0.25">
      <c r="D334" s="178"/>
      <c r="E334" s="178"/>
      <c r="F334" s="178"/>
      <c r="G334" s="178"/>
      <c r="H334" s="178"/>
      <c r="I334" s="178"/>
      <c r="J334" s="178"/>
      <c r="K334" s="179"/>
      <c r="L334" s="178"/>
      <c r="N334" s="174"/>
      <c r="O334" s="175"/>
      <c r="P334" s="175"/>
      <c r="Q334" s="175"/>
      <c r="R334" s="176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</row>
    <row r="335" spans="4:45" s="143" customFormat="1" x14ac:dyDescent="0.25">
      <c r="D335" s="178"/>
      <c r="E335" s="178"/>
      <c r="F335" s="178"/>
      <c r="G335" s="178"/>
      <c r="H335" s="178"/>
      <c r="I335" s="178"/>
      <c r="J335" s="178"/>
      <c r="K335" s="179"/>
      <c r="L335" s="178"/>
      <c r="N335" s="174"/>
      <c r="O335" s="175"/>
      <c r="P335" s="175"/>
      <c r="Q335" s="175"/>
      <c r="R335" s="176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</row>
    <row r="336" spans="4:45" s="143" customFormat="1" x14ac:dyDescent="0.25">
      <c r="D336" s="178"/>
      <c r="E336" s="178"/>
      <c r="F336" s="178"/>
      <c r="G336" s="178"/>
      <c r="H336" s="178"/>
      <c r="I336" s="178"/>
      <c r="J336" s="178"/>
      <c r="K336" s="179"/>
      <c r="L336" s="178"/>
      <c r="N336" s="174"/>
      <c r="O336" s="175"/>
      <c r="P336" s="175"/>
      <c r="Q336" s="175"/>
      <c r="R336" s="176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</row>
    <row r="337" spans="4:45" s="143" customFormat="1" x14ac:dyDescent="0.25">
      <c r="D337" s="178"/>
      <c r="E337" s="178"/>
      <c r="F337" s="178"/>
      <c r="G337" s="178"/>
      <c r="H337" s="178"/>
      <c r="I337" s="178"/>
      <c r="J337" s="178"/>
      <c r="K337" s="179"/>
      <c r="L337" s="178"/>
      <c r="N337" s="174"/>
      <c r="O337" s="175"/>
      <c r="P337" s="175"/>
      <c r="Q337" s="175"/>
      <c r="R337" s="176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</row>
    <row r="338" spans="4:45" s="143" customFormat="1" x14ac:dyDescent="0.25">
      <c r="D338" s="178"/>
      <c r="E338" s="178"/>
      <c r="F338" s="178"/>
      <c r="G338" s="178"/>
      <c r="H338" s="178"/>
      <c r="I338" s="178"/>
      <c r="J338" s="178"/>
      <c r="K338" s="179"/>
      <c r="L338" s="178"/>
      <c r="N338" s="174"/>
      <c r="O338" s="175"/>
      <c r="P338" s="175"/>
      <c r="Q338" s="175"/>
      <c r="R338" s="176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</row>
    <row r="339" spans="4:45" s="143" customFormat="1" x14ac:dyDescent="0.25">
      <c r="D339" s="178"/>
      <c r="E339" s="178"/>
      <c r="F339" s="178"/>
      <c r="G339" s="178"/>
      <c r="H339" s="178"/>
      <c r="I339" s="178"/>
      <c r="J339" s="178"/>
      <c r="K339" s="179"/>
      <c r="L339" s="178"/>
      <c r="N339" s="174"/>
      <c r="O339" s="175"/>
      <c r="P339" s="175"/>
      <c r="Q339" s="175"/>
      <c r="R339" s="176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</row>
    <row r="340" spans="4:45" s="143" customFormat="1" x14ac:dyDescent="0.25">
      <c r="D340" s="178"/>
      <c r="E340" s="178"/>
      <c r="F340" s="178"/>
      <c r="G340" s="178"/>
      <c r="H340" s="178"/>
      <c r="I340" s="178"/>
      <c r="J340" s="178"/>
      <c r="K340" s="179"/>
      <c r="L340" s="178"/>
      <c r="N340" s="174"/>
      <c r="O340" s="175"/>
      <c r="P340" s="175"/>
      <c r="Q340" s="175"/>
      <c r="R340" s="176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</row>
    <row r="341" spans="4:45" s="143" customFormat="1" x14ac:dyDescent="0.25">
      <c r="D341" s="178"/>
      <c r="E341" s="178"/>
      <c r="F341" s="178"/>
      <c r="G341" s="178"/>
      <c r="H341" s="178"/>
      <c r="I341" s="178"/>
      <c r="J341" s="178"/>
      <c r="K341" s="179"/>
      <c r="L341" s="178"/>
      <c r="N341" s="174"/>
      <c r="O341" s="175"/>
      <c r="P341" s="175"/>
      <c r="Q341" s="175"/>
      <c r="R341" s="176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</row>
    <row r="342" spans="4:45" s="143" customFormat="1" x14ac:dyDescent="0.25">
      <c r="D342" s="178"/>
      <c r="E342" s="178"/>
      <c r="F342" s="178"/>
      <c r="G342" s="178"/>
      <c r="H342" s="178"/>
      <c r="I342" s="178"/>
      <c r="J342" s="178"/>
      <c r="K342" s="179"/>
      <c r="L342" s="178"/>
      <c r="N342" s="174"/>
      <c r="O342" s="175"/>
      <c r="P342" s="175"/>
      <c r="Q342" s="175"/>
      <c r="R342" s="176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</row>
    <row r="343" spans="4:45" s="143" customFormat="1" x14ac:dyDescent="0.25">
      <c r="D343" s="178"/>
      <c r="E343" s="178"/>
      <c r="F343" s="178"/>
      <c r="G343" s="178"/>
      <c r="H343" s="178"/>
      <c r="I343" s="178"/>
      <c r="J343" s="178"/>
      <c r="K343" s="179"/>
      <c r="L343" s="178"/>
      <c r="N343" s="174"/>
      <c r="O343" s="175"/>
      <c r="P343" s="175"/>
      <c r="Q343" s="175"/>
      <c r="R343" s="176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</row>
    <row r="344" spans="4:45" s="143" customFormat="1" x14ac:dyDescent="0.25">
      <c r="D344" s="178"/>
      <c r="E344" s="178"/>
      <c r="F344" s="178"/>
      <c r="G344" s="178"/>
      <c r="H344" s="178"/>
      <c r="I344" s="178"/>
      <c r="J344" s="178"/>
      <c r="K344" s="179"/>
      <c r="L344" s="178"/>
      <c r="N344" s="174"/>
      <c r="O344" s="175"/>
      <c r="P344" s="175"/>
      <c r="Q344" s="175"/>
      <c r="R344" s="176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</row>
    <row r="345" spans="4:45" s="143" customFormat="1" x14ac:dyDescent="0.25">
      <c r="D345" s="178"/>
      <c r="E345" s="178"/>
      <c r="F345" s="178"/>
      <c r="G345" s="178"/>
      <c r="H345" s="178"/>
      <c r="I345" s="178"/>
      <c r="J345" s="178"/>
      <c r="K345" s="179"/>
      <c r="L345" s="178"/>
      <c r="N345" s="174"/>
      <c r="O345" s="175"/>
      <c r="P345" s="175"/>
      <c r="Q345" s="175"/>
      <c r="R345" s="176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</row>
    <row r="346" spans="4:45" s="143" customFormat="1" x14ac:dyDescent="0.25">
      <c r="D346" s="178"/>
      <c r="E346" s="178"/>
      <c r="F346" s="178"/>
      <c r="G346" s="178"/>
      <c r="H346" s="178"/>
      <c r="I346" s="178"/>
      <c r="J346" s="178"/>
      <c r="K346" s="179"/>
      <c r="L346" s="178"/>
      <c r="N346" s="174"/>
      <c r="O346" s="175"/>
      <c r="P346" s="175"/>
      <c r="Q346" s="175"/>
      <c r="R346" s="176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</row>
    <row r="347" spans="4:45" s="143" customFormat="1" x14ac:dyDescent="0.25">
      <c r="D347" s="178"/>
      <c r="E347" s="178"/>
      <c r="F347" s="178"/>
      <c r="G347" s="178"/>
      <c r="H347" s="178"/>
      <c r="I347" s="178"/>
      <c r="J347" s="178"/>
      <c r="K347" s="179"/>
      <c r="L347" s="178"/>
      <c r="N347" s="174"/>
      <c r="O347" s="175"/>
      <c r="P347" s="175"/>
      <c r="Q347" s="175"/>
      <c r="R347" s="176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</row>
    <row r="348" spans="4:45" s="143" customFormat="1" x14ac:dyDescent="0.25">
      <c r="D348" s="178"/>
      <c r="E348" s="178"/>
      <c r="F348" s="178"/>
      <c r="G348" s="178"/>
      <c r="H348" s="178"/>
      <c r="I348" s="178"/>
      <c r="J348" s="178"/>
      <c r="K348" s="179"/>
      <c r="L348" s="178"/>
      <c r="N348" s="174"/>
      <c r="O348" s="175"/>
      <c r="P348" s="175"/>
      <c r="Q348" s="175"/>
      <c r="R348" s="176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</row>
    <row r="349" spans="4:45" s="143" customFormat="1" x14ac:dyDescent="0.25">
      <c r="D349" s="178"/>
      <c r="E349" s="178"/>
      <c r="F349" s="178"/>
      <c r="G349" s="178"/>
      <c r="H349" s="178"/>
      <c r="I349" s="178"/>
      <c r="J349" s="178"/>
      <c r="K349" s="179"/>
      <c r="L349" s="178"/>
      <c r="N349" s="174"/>
      <c r="O349" s="175"/>
      <c r="P349" s="175"/>
      <c r="Q349" s="175"/>
      <c r="R349" s="176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</row>
    <row r="350" spans="4:45" s="143" customFormat="1" x14ac:dyDescent="0.25">
      <c r="D350" s="178"/>
      <c r="E350" s="178"/>
      <c r="F350" s="178"/>
      <c r="G350" s="178"/>
      <c r="H350" s="178"/>
      <c r="I350" s="178"/>
      <c r="J350" s="178"/>
      <c r="K350" s="179"/>
      <c r="L350" s="178"/>
      <c r="N350" s="174"/>
      <c r="O350" s="175"/>
      <c r="P350" s="175"/>
      <c r="Q350" s="175"/>
      <c r="R350" s="176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</row>
    <row r="351" spans="4:45" s="143" customFormat="1" x14ac:dyDescent="0.25">
      <c r="D351" s="178"/>
      <c r="E351" s="178"/>
      <c r="F351" s="178"/>
      <c r="G351" s="178"/>
      <c r="H351" s="178"/>
      <c r="I351" s="178"/>
      <c r="J351" s="178"/>
      <c r="K351" s="179"/>
      <c r="L351" s="178"/>
      <c r="N351" s="174"/>
      <c r="O351" s="175"/>
      <c r="P351" s="175"/>
      <c r="Q351" s="175"/>
      <c r="R351" s="176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</row>
    <row r="352" spans="4:45" s="143" customFormat="1" x14ac:dyDescent="0.25">
      <c r="D352" s="178"/>
      <c r="E352" s="178"/>
      <c r="F352" s="178"/>
      <c r="G352" s="178"/>
      <c r="H352" s="178"/>
      <c r="I352" s="178"/>
      <c r="J352" s="178"/>
      <c r="K352" s="179"/>
      <c r="L352" s="178"/>
      <c r="N352" s="174"/>
      <c r="O352" s="175"/>
      <c r="P352" s="175"/>
      <c r="Q352" s="175"/>
      <c r="R352" s="176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</row>
    <row r="353" spans="4:45" s="143" customFormat="1" x14ac:dyDescent="0.25">
      <c r="D353" s="178"/>
      <c r="E353" s="178"/>
      <c r="F353" s="178"/>
      <c r="G353" s="178"/>
      <c r="H353" s="178"/>
      <c r="I353" s="178"/>
      <c r="J353" s="178"/>
      <c r="K353" s="179"/>
      <c r="L353" s="178"/>
      <c r="N353" s="174"/>
      <c r="O353" s="175"/>
      <c r="P353" s="175"/>
      <c r="Q353" s="175"/>
      <c r="R353" s="176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</row>
    <row r="354" spans="4:45" s="143" customFormat="1" x14ac:dyDescent="0.25">
      <c r="D354" s="178"/>
      <c r="E354" s="178"/>
      <c r="F354" s="178"/>
      <c r="G354" s="178"/>
      <c r="H354" s="178"/>
      <c r="I354" s="178"/>
      <c r="J354" s="178"/>
      <c r="K354" s="179"/>
      <c r="L354" s="178"/>
      <c r="N354" s="174"/>
      <c r="O354" s="175"/>
      <c r="P354" s="175"/>
      <c r="Q354" s="175"/>
      <c r="R354" s="176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</row>
    <row r="355" spans="4:45" s="143" customFormat="1" x14ac:dyDescent="0.25">
      <c r="D355" s="178"/>
      <c r="E355" s="178"/>
      <c r="F355" s="178"/>
      <c r="G355" s="178"/>
      <c r="H355" s="178"/>
      <c r="I355" s="178"/>
      <c r="J355" s="178"/>
      <c r="K355" s="179"/>
      <c r="L355" s="178"/>
      <c r="N355" s="174"/>
      <c r="O355" s="175"/>
      <c r="P355" s="175"/>
      <c r="Q355" s="175"/>
      <c r="R355" s="176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</row>
    <row r="356" spans="4:45" s="143" customFormat="1" x14ac:dyDescent="0.25">
      <c r="D356" s="178"/>
      <c r="E356" s="178"/>
      <c r="F356" s="178"/>
      <c r="G356" s="178"/>
      <c r="H356" s="178"/>
      <c r="I356" s="178"/>
      <c r="J356" s="178"/>
      <c r="K356" s="179"/>
      <c r="L356" s="178"/>
      <c r="N356" s="174"/>
      <c r="O356" s="175"/>
      <c r="P356" s="175"/>
      <c r="Q356" s="175"/>
      <c r="R356" s="176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</row>
    <row r="357" spans="4:45" s="143" customFormat="1" x14ac:dyDescent="0.25">
      <c r="D357" s="178"/>
      <c r="E357" s="178"/>
      <c r="F357" s="178"/>
      <c r="G357" s="178"/>
      <c r="H357" s="178"/>
      <c r="I357" s="178"/>
      <c r="J357" s="178"/>
      <c r="K357" s="179"/>
      <c r="L357" s="178"/>
      <c r="N357" s="174"/>
      <c r="O357" s="175"/>
      <c r="P357" s="175"/>
      <c r="Q357" s="175"/>
      <c r="R357" s="176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</row>
    <row r="358" spans="4:45" s="143" customFormat="1" x14ac:dyDescent="0.25">
      <c r="D358" s="178"/>
      <c r="E358" s="178"/>
      <c r="F358" s="178"/>
      <c r="G358" s="178"/>
      <c r="H358" s="178"/>
      <c r="I358" s="178"/>
      <c r="J358" s="178"/>
      <c r="K358" s="179"/>
      <c r="L358" s="178"/>
      <c r="N358" s="174"/>
      <c r="O358" s="175"/>
      <c r="P358" s="175"/>
      <c r="Q358" s="175"/>
      <c r="R358" s="176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</row>
    <row r="359" spans="4:45" s="143" customFormat="1" x14ac:dyDescent="0.25">
      <c r="D359" s="178"/>
      <c r="E359" s="178"/>
      <c r="F359" s="178"/>
      <c r="G359" s="178"/>
      <c r="H359" s="178"/>
      <c r="I359" s="178"/>
      <c r="J359" s="178"/>
      <c r="K359" s="179"/>
      <c r="L359" s="178"/>
      <c r="N359" s="174"/>
      <c r="O359" s="175"/>
      <c r="P359" s="175"/>
      <c r="Q359" s="175"/>
      <c r="R359" s="176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</row>
    <row r="360" spans="4:45" s="143" customFormat="1" x14ac:dyDescent="0.25">
      <c r="D360" s="178"/>
      <c r="E360" s="178"/>
      <c r="F360" s="178"/>
      <c r="G360" s="178"/>
      <c r="H360" s="178"/>
      <c r="I360" s="178"/>
      <c r="J360" s="178"/>
      <c r="K360" s="179"/>
      <c r="L360" s="178"/>
      <c r="N360" s="174"/>
      <c r="O360" s="175"/>
      <c r="P360" s="175"/>
      <c r="Q360" s="175"/>
      <c r="R360" s="176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</row>
    <row r="361" spans="4:45" s="143" customFormat="1" x14ac:dyDescent="0.25">
      <c r="D361" s="178"/>
      <c r="E361" s="178"/>
      <c r="F361" s="178"/>
      <c r="G361" s="178"/>
      <c r="H361" s="178"/>
      <c r="I361" s="178"/>
      <c r="J361" s="178"/>
      <c r="K361" s="179"/>
      <c r="L361" s="178"/>
      <c r="N361" s="174"/>
      <c r="O361" s="175"/>
      <c r="P361" s="175"/>
      <c r="Q361" s="175"/>
      <c r="R361" s="176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</row>
    <row r="362" spans="4:45" s="143" customFormat="1" x14ac:dyDescent="0.25">
      <c r="D362" s="178"/>
      <c r="E362" s="178"/>
      <c r="F362" s="178"/>
      <c r="G362" s="178"/>
      <c r="H362" s="178"/>
      <c r="I362" s="178"/>
      <c r="J362" s="178"/>
      <c r="K362" s="179"/>
      <c r="L362" s="178"/>
      <c r="N362" s="174"/>
      <c r="O362" s="175"/>
      <c r="P362" s="175"/>
      <c r="Q362" s="175"/>
      <c r="R362" s="176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</row>
    <row r="363" spans="4:45" s="143" customFormat="1" x14ac:dyDescent="0.25">
      <c r="D363" s="178"/>
      <c r="E363" s="178"/>
      <c r="F363" s="178"/>
      <c r="G363" s="178"/>
      <c r="H363" s="178"/>
      <c r="I363" s="178"/>
      <c r="J363" s="178"/>
      <c r="K363" s="179"/>
      <c r="L363" s="178"/>
      <c r="N363" s="174"/>
      <c r="O363" s="175"/>
      <c r="P363" s="175"/>
      <c r="Q363" s="175"/>
      <c r="R363" s="176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</row>
    <row r="364" spans="4:45" s="143" customFormat="1" x14ac:dyDescent="0.25">
      <c r="D364" s="178"/>
      <c r="E364" s="178"/>
      <c r="F364" s="178"/>
      <c r="G364" s="178"/>
      <c r="H364" s="178"/>
      <c r="I364" s="178"/>
      <c r="J364" s="178"/>
      <c r="K364" s="179"/>
      <c r="L364" s="178"/>
      <c r="N364" s="174"/>
      <c r="O364" s="175"/>
      <c r="P364" s="175"/>
      <c r="Q364" s="175"/>
      <c r="R364" s="176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</row>
    <row r="365" spans="4:45" s="143" customFormat="1" x14ac:dyDescent="0.25">
      <c r="D365" s="178"/>
      <c r="E365" s="178"/>
      <c r="F365" s="178"/>
      <c r="G365" s="178"/>
      <c r="H365" s="178"/>
      <c r="I365" s="178"/>
      <c r="J365" s="178"/>
      <c r="K365" s="179"/>
      <c r="L365" s="178"/>
      <c r="N365" s="174"/>
      <c r="O365" s="175"/>
      <c r="P365" s="175"/>
      <c r="Q365" s="175"/>
      <c r="R365" s="176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</row>
    <row r="366" spans="4:45" s="143" customFormat="1" x14ac:dyDescent="0.25">
      <c r="D366" s="178"/>
      <c r="E366" s="178"/>
      <c r="F366" s="178"/>
      <c r="G366" s="178"/>
      <c r="H366" s="178"/>
      <c r="I366" s="178"/>
      <c r="J366" s="178"/>
      <c r="K366" s="179"/>
      <c r="L366" s="178"/>
      <c r="N366" s="174"/>
      <c r="O366" s="175"/>
      <c r="P366" s="175"/>
      <c r="Q366" s="175"/>
      <c r="R366" s="176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</row>
    <row r="367" spans="4:45" s="143" customFormat="1" x14ac:dyDescent="0.25">
      <c r="D367" s="178"/>
      <c r="E367" s="178"/>
      <c r="F367" s="178"/>
      <c r="G367" s="178"/>
      <c r="H367" s="178"/>
      <c r="I367" s="178"/>
      <c r="J367" s="178"/>
      <c r="K367" s="179"/>
      <c r="L367" s="178"/>
      <c r="N367" s="174"/>
      <c r="O367" s="175"/>
      <c r="P367" s="175"/>
      <c r="Q367" s="175"/>
      <c r="R367" s="176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</row>
    <row r="368" spans="4:45" s="143" customFormat="1" x14ac:dyDescent="0.25">
      <c r="D368" s="178"/>
      <c r="E368" s="178"/>
      <c r="F368" s="178"/>
      <c r="G368" s="178"/>
      <c r="H368" s="178"/>
      <c r="I368" s="178"/>
      <c r="J368" s="178"/>
      <c r="K368" s="179"/>
      <c r="L368" s="178"/>
      <c r="N368" s="174"/>
      <c r="O368" s="175"/>
      <c r="P368" s="175"/>
      <c r="Q368" s="175"/>
      <c r="R368" s="176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</row>
  </sheetData>
  <sheetProtection algorithmName="SHA-512" hashValue="APOPALlPG8kGpo3G4TZ91KVVRODxhDIPqTk9NTP/sQ2R2E3SPk0TWx81K5lDb5iM2TZfdoFdhnDwQsi+gAItBQ==" saltValue="rwR+2rN6Xh+v4JUUKyDKdg==" spinCount="100000" sheet="1" objects="1" scenarios="1"/>
  <conditionalFormatting sqref="D8">
    <cfRule type="expression" dxfId="124" priority="25">
      <formula>$D$7=$AG$4</formula>
    </cfRule>
  </conditionalFormatting>
  <conditionalFormatting sqref="D94">
    <cfRule type="expression" dxfId="123" priority="26">
      <formula>$D$93=$AG$4</formula>
    </cfRule>
  </conditionalFormatting>
  <conditionalFormatting sqref="A58">
    <cfRule type="expression" dxfId="122" priority="24">
      <formula>$D$56="oui"</formula>
    </cfRule>
  </conditionalFormatting>
  <conditionalFormatting sqref="B58">
    <cfRule type="expression" dxfId="121" priority="23">
      <formula>$D$56="oui"</formula>
    </cfRule>
  </conditionalFormatting>
  <conditionalFormatting sqref="A59:B59">
    <cfRule type="expression" dxfId="120" priority="22">
      <formula>$D$56="non"</formula>
    </cfRule>
  </conditionalFormatting>
  <conditionalFormatting sqref="D62:H69">
    <cfRule type="expression" dxfId="119" priority="21">
      <formula>$D$56="oui"</formula>
    </cfRule>
  </conditionalFormatting>
  <conditionalFormatting sqref="D63:H63">
    <cfRule type="expression" dxfId="118" priority="20">
      <formula>$D$56="oui"</formula>
    </cfRule>
  </conditionalFormatting>
  <conditionalFormatting sqref="D67:H67">
    <cfRule type="expression" dxfId="117" priority="19">
      <formula>$D$56="oui"</formula>
    </cfRule>
  </conditionalFormatting>
  <conditionalFormatting sqref="D59:F61">
    <cfRule type="expression" dxfId="116" priority="18">
      <formula>$D$56="non"</formula>
    </cfRule>
  </conditionalFormatting>
  <conditionalFormatting sqref="D58:F58">
    <cfRule type="expression" dxfId="115" priority="17">
      <formula>$D$56="non"</formula>
    </cfRule>
  </conditionalFormatting>
  <conditionalFormatting sqref="C59">
    <cfRule type="expression" dxfId="114" priority="16">
      <formula>$D$56="non"</formula>
    </cfRule>
  </conditionalFormatting>
  <conditionalFormatting sqref="C62:C63">
    <cfRule type="expression" dxfId="113" priority="15">
      <formula>$D$56="oui"</formula>
    </cfRule>
  </conditionalFormatting>
  <conditionalFormatting sqref="L62:M63">
    <cfRule type="expression" dxfId="112" priority="13">
      <formula>$D$56="oui"</formula>
    </cfRule>
  </conditionalFormatting>
  <conditionalFormatting sqref="L58:M59">
    <cfRule type="expression" dxfId="111" priority="12">
      <formula>$D$56="non"</formula>
    </cfRule>
  </conditionalFormatting>
  <conditionalFormatting sqref="N62">
    <cfRule type="expression" dxfId="110" priority="11">
      <formula>$D$56="oui"</formula>
    </cfRule>
  </conditionalFormatting>
  <conditionalFormatting sqref="N58">
    <cfRule type="expression" dxfId="109" priority="10">
      <formula>$D$56="non"</formula>
    </cfRule>
  </conditionalFormatting>
  <conditionalFormatting sqref="A41">
    <cfRule type="expression" dxfId="108" priority="9">
      <formula>$D$34="non"</formula>
    </cfRule>
  </conditionalFormatting>
  <conditionalFormatting sqref="D137:H144">
    <cfRule type="expression" dxfId="107" priority="8">
      <formula>$D$135="oui"</formula>
    </cfRule>
  </conditionalFormatting>
  <conditionalFormatting sqref="C137">
    <cfRule type="expression" dxfId="106" priority="7">
      <formula>$D$135="oui"</formula>
    </cfRule>
  </conditionalFormatting>
  <conditionalFormatting sqref="M70">
    <cfRule type="expression" dxfId="105" priority="6">
      <formula>$D$56="non"</formula>
    </cfRule>
  </conditionalFormatting>
  <conditionalFormatting sqref="D36:H50">
    <cfRule type="expression" dxfId="104" priority="5">
      <formula>$D$34="non"</formula>
    </cfRule>
  </conditionalFormatting>
  <conditionalFormatting sqref="C36">
    <cfRule type="expression" dxfId="103" priority="4">
      <formula>$D$34="non"</formula>
    </cfRule>
  </conditionalFormatting>
  <conditionalFormatting sqref="C45">
    <cfRule type="expression" dxfId="102" priority="3">
      <formula>$D$34="non"</formula>
    </cfRule>
  </conditionalFormatting>
  <conditionalFormatting sqref="D51:H51">
    <cfRule type="expression" dxfId="101" priority="2">
      <formula>$D$34="non"</formula>
    </cfRule>
  </conditionalFormatting>
  <conditionalFormatting sqref="D147">
    <cfRule type="expression" dxfId="100" priority="1">
      <formula>$D$146=$AG$4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D146" sqref="D146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5"/>
    <col min="18" max="18" width="11.42578125" style="176"/>
    <col min="19" max="45" width="11.42578125" style="175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8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40" t="e">
        <f>IF(D34="non",(L190*100)/Points!F42,(L190*100)/Points!F40)</f>
        <v>#DIV/0!</v>
      </c>
      <c r="E3" s="139" t="s">
        <v>130</v>
      </c>
      <c r="AG3" s="175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41" t="s">
        <v>105</v>
      </c>
      <c r="AG4" s="175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2" t="e">
        <f>(L112*100)/Points!F34</f>
        <v>#DIV/0!</v>
      </c>
      <c r="AG5" s="175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86" t="s">
        <v>107</v>
      </c>
      <c r="K6" s="87"/>
      <c r="U6" s="177" t="s">
        <v>108</v>
      </c>
      <c r="AG6" s="175" t="s">
        <v>233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5.95" thickBot="1" x14ac:dyDescent="0.4">
      <c r="B7" s="88"/>
      <c r="C7" s="130" t="s">
        <v>127</v>
      </c>
      <c r="D7" s="81"/>
      <c r="F7" s="67"/>
      <c r="K7" s="87"/>
      <c r="L7" s="90">
        <f>L8+L9</f>
        <v>0</v>
      </c>
      <c r="M7" s="263" t="s">
        <v>222</v>
      </c>
      <c r="N7" s="264"/>
      <c r="U7" s="177"/>
      <c r="AG7" s="175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8"/>
      <c r="C8" s="111" t="s">
        <v>110</v>
      </c>
      <c r="D8" s="89"/>
      <c r="K8" s="87"/>
      <c r="L8" s="120">
        <f>IF(D8&gt;=100,(Points!F10),0)</f>
        <v>0</v>
      </c>
      <c r="M8" s="72" t="e">
        <f>L7+L10+L23</f>
        <v>#DIV/0!</v>
      </c>
      <c r="N8" s="66">
        <f>IF((D8&gt;0)*(D8&lt;80),5,0)</f>
        <v>0</v>
      </c>
      <c r="P8" s="175">
        <f>IF((D8&gt;=80)*(D8&lt;100),10,0)</f>
        <v>0</v>
      </c>
      <c r="Q8" s="175">
        <f>IF((D8&gt;=100)*(D8&lt;150),20,0)</f>
        <v>0</v>
      </c>
      <c r="R8" s="176">
        <f>IF((D8&gt;=150),25,0)</f>
        <v>0</v>
      </c>
      <c r="U8" s="177">
        <f>MAX(N8:R8)</f>
        <v>0</v>
      </c>
      <c r="AG8" s="175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5" t="e">
        <f>((M8*100)/Points!G12)</f>
        <v>#DIV/0!</v>
      </c>
      <c r="B9" s="144" t="s">
        <v>130</v>
      </c>
      <c r="K9" s="87"/>
      <c r="L9" s="120">
        <f>IF(D7=$AG$3,Points!F9,0)</f>
        <v>0</v>
      </c>
      <c r="U9" s="177"/>
      <c r="AG9" s="175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5.95" thickBot="1" x14ac:dyDescent="0.4">
      <c r="B10" s="106"/>
      <c r="C10" s="136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7"/>
      <c r="L10" s="90" t="e">
        <f>J12*Points!F11</f>
        <v>#DIV/0!</v>
      </c>
      <c r="N10" s="66">
        <f>IF(D10="oui",20,0)</f>
        <v>0</v>
      </c>
      <c r="P10" s="175">
        <f>IF(D10="NA",20,0)</f>
        <v>0</v>
      </c>
      <c r="U10" s="177">
        <f>MAX(N10:P10)</f>
        <v>0</v>
      </c>
      <c r="AG10" s="175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6"/>
      <c r="C11" s="107"/>
      <c r="D11" s="89"/>
      <c r="E11" s="89"/>
      <c r="F11" s="89"/>
      <c r="G11" s="89"/>
      <c r="H11" s="89"/>
      <c r="K11" s="87"/>
      <c r="L11" s="90"/>
      <c r="U11" s="177"/>
      <c r="AG11" s="175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6"/>
      <c r="C12" s="100"/>
      <c r="D12" s="90">
        <f>IF(D11=$AG$3,1,0)</f>
        <v>0</v>
      </c>
      <c r="E12" s="90">
        <f t="shared" ref="E12:H12" si="0">IF(E11=$AG$3,1,0)</f>
        <v>0</v>
      </c>
      <c r="F12" s="90">
        <f t="shared" si="0"/>
        <v>0</v>
      </c>
      <c r="G12" s="90">
        <f t="shared" si="0"/>
        <v>0</v>
      </c>
      <c r="H12" s="90">
        <f t="shared" si="0"/>
        <v>0</v>
      </c>
      <c r="I12" s="23">
        <f>SUM(D12:H12)</f>
        <v>0</v>
      </c>
      <c r="J12" s="23" t="e">
        <f>(I12+I16+I20)/(I13+I17+I21)</f>
        <v>#DIV/0!</v>
      </c>
      <c r="K12" s="105"/>
      <c r="L12" s="90"/>
      <c r="U12" s="177"/>
      <c r="AG12" s="175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6"/>
      <c r="C13" s="100"/>
      <c r="D13" s="90">
        <f>IF(D11&lt;&gt;"",1,0)</f>
        <v>0</v>
      </c>
      <c r="E13" s="90">
        <f t="shared" ref="E13:H13" si="1">IF(E11&lt;&gt;"",1,0)</f>
        <v>0</v>
      </c>
      <c r="F13" s="90">
        <f t="shared" si="1"/>
        <v>0</v>
      </c>
      <c r="G13" s="90">
        <f t="shared" si="1"/>
        <v>0</v>
      </c>
      <c r="H13" s="90">
        <f t="shared" si="1"/>
        <v>0</v>
      </c>
      <c r="I13" s="23">
        <f>SUM(D13:H13)</f>
        <v>0</v>
      </c>
      <c r="K13" s="87"/>
      <c r="L13" s="90"/>
      <c r="U13" s="177"/>
      <c r="AG13" s="175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6"/>
      <c r="C14" s="107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7"/>
      <c r="L14" s="90"/>
      <c r="U14" s="177"/>
      <c r="AG14" s="175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6"/>
      <c r="C15" s="107"/>
      <c r="D15" s="89"/>
      <c r="E15" s="89"/>
      <c r="F15" s="89"/>
      <c r="G15" s="89"/>
      <c r="H15" s="89"/>
      <c r="K15" s="87"/>
      <c r="L15" s="90"/>
      <c r="U15" s="177"/>
      <c r="AG15" s="175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6"/>
      <c r="C16" s="107"/>
      <c r="D16" s="90">
        <f>IF(D15=$AG$3,1,0)</f>
        <v>0</v>
      </c>
      <c r="E16" s="90">
        <f t="shared" ref="E16:H16" si="2">IF(E15=$AG$3,1,0)</f>
        <v>0</v>
      </c>
      <c r="F16" s="90">
        <f t="shared" si="2"/>
        <v>0</v>
      </c>
      <c r="G16" s="90">
        <f t="shared" si="2"/>
        <v>0</v>
      </c>
      <c r="H16" s="90">
        <f t="shared" si="2"/>
        <v>0</v>
      </c>
      <c r="I16" s="23">
        <f t="shared" ref="I16:I17" si="3">SUM(D16:H16)</f>
        <v>0</v>
      </c>
      <c r="K16" s="87"/>
      <c r="L16" s="90"/>
      <c r="U16" s="177"/>
      <c r="AG16" s="175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6"/>
      <c r="C17" s="100"/>
      <c r="D17" s="90">
        <f>IF(D15&lt;&gt;"",1,0)</f>
        <v>0</v>
      </c>
      <c r="E17" s="90">
        <f t="shared" ref="E17:H17" si="4">IF(E15&lt;&gt;"",1,0)</f>
        <v>0</v>
      </c>
      <c r="F17" s="90">
        <f t="shared" si="4"/>
        <v>0</v>
      </c>
      <c r="G17" s="90">
        <f t="shared" si="4"/>
        <v>0</v>
      </c>
      <c r="H17" s="90">
        <f t="shared" si="4"/>
        <v>0</v>
      </c>
      <c r="I17" s="23">
        <f t="shared" si="3"/>
        <v>0</v>
      </c>
      <c r="K17" s="87"/>
      <c r="L17" s="90"/>
      <c r="U17" s="177"/>
      <c r="AG17" s="175" t="s">
        <v>136</v>
      </c>
    </row>
    <row r="18" spans="2:45" ht="15.75" thickBot="1" x14ac:dyDescent="0.3">
      <c r="B18" s="106"/>
      <c r="C18" s="107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7"/>
      <c r="L18" s="90"/>
      <c r="U18" s="177"/>
      <c r="AG18" s="175" t="s">
        <v>137</v>
      </c>
    </row>
    <row r="19" spans="2:45" thickBot="1" x14ac:dyDescent="0.4">
      <c r="B19" s="106"/>
      <c r="C19" s="108"/>
      <c r="D19" s="89"/>
      <c r="E19" s="89"/>
      <c r="F19" s="89"/>
      <c r="G19" s="89"/>
      <c r="H19" s="89"/>
      <c r="K19" s="87"/>
      <c r="L19" s="90"/>
      <c r="U19" s="177"/>
    </row>
    <row r="20" spans="2:45" ht="3" customHeight="1" x14ac:dyDescent="0.35">
      <c r="B20" s="88"/>
      <c r="D20" s="90">
        <f>IF(D19=$AG$3,1,0)</f>
        <v>0</v>
      </c>
      <c r="E20" s="90">
        <f t="shared" ref="E20:H20" si="5">IF(E19=$AG$3,1,0)</f>
        <v>0</v>
      </c>
      <c r="F20" s="90">
        <f t="shared" si="5"/>
        <v>0</v>
      </c>
      <c r="G20" s="90">
        <f t="shared" si="5"/>
        <v>0</v>
      </c>
      <c r="H20" s="90">
        <f t="shared" si="5"/>
        <v>0</v>
      </c>
      <c r="I20" s="23">
        <f t="shared" ref="I20:I21" si="6">SUM(D20:H20)</f>
        <v>0</v>
      </c>
      <c r="K20" s="87"/>
      <c r="L20" s="90"/>
      <c r="U20" s="177"/>
    </row>
    <row r="21" spans="2:45" ht="3.75" customHeight="1" x14ac:dyDescent="0.35">
      <c r="B21" s="88"/>
      <c r="D21" s="90">
        <f>IF(D19&lt;&gt;"",1,0)</f>
        <v>0</v>
      </c>
      <c r="E21" s="90">
        <f t="shared" ref="E21:H21" si="7">IF(E19&lt;&gt;"",1,0)</f>
        <v>0</v>
      </c>
      <c r="F21" s="90">
        <f t="shared" si="7"/>
        <v>0</v>
      </c>
      <c r="G21" s="90">
        <f t="shared" si="7"/>
        <v>0</v>
      </c>
      <c r="H21" s="90">
        <f t="shared" si="7"/>
        <v>0</v>
      </c>
      <c r="I21" s="23">
        <f t="shared" si="6"/>
        <v>0</v>
      </c>
      <c r="K21" s="87"/>
      <c r="L21" s="90"/>
      <c r="U21" s="177"/>
    </row>
    <row r="22" spans="2:45" thickBot="1" x14ac:dyDescent="0.4">
      <c r="B22" s="88"/>
      <c r="K22" s="87"/>
      <c r="L22" s="90"/>
      <c r="U22" s="177"/>
    </row>
    <row r="23" spans="2:45" ht="16.5" thickBot="1" x14ac:dyDescent="0.3">
      <c r="B23" s="106"/>
      <c r="C23" s="131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1" t="e">
        <f>J12*Points!F12</f>
        <v>#DIV/0!</v>
      </c>
      <c r="L23" s="90" t="e">
        <f>K23*J25</f>
        <v>#DIV/0!</v>
      </c>
      <c r="U23" s="177"/>
    </row>
    <row r="24" spans="2:45" thickBot="1" x14ac:dyDescent="0.4">
      <c r="B24" s="106"/>
      <c r="C24" s="109"/>
      <c r="D24" s="89"/>
      <c r="E24" s="89"/>
      <c r="F24" s="89"/>
      <c r="G24" s="89"/>
      <c r="H24" s="89"/>
      <c r="K24" s="87"/>
      <c r="L24" s="90"/>
      <c r="U24" s="177"/>
    </row>
    <row r="25" spans="2:45" ht="3.75" customHeight="1" x14ac:dyDescent="0.35">
      <c r="B25" s="106"/>
      <c r="C25" s="100"/>
      <c r="D25" s="90">
        <f>IF(D24=$AG$3,1,0)</f>
        <v>0</v>
      </c>
      <c r="E25" s="90">
        <f t="shared" ref="E25:H25" si="8">IF(E24=$AG$3,1,0)</f>
        <v>0</v>
      </c>
      <c r="F25" s="90">
        <f t="shared" si="8"/>
        <v>0</v>
      </c>
      <c r="G25" s="90">
        <f t="shared" si="8"/>
        <v>0</v>
      </c>
      <c r="H25" s="90">
        <f t="shared" si="8"/>
        <v>0</v>
      </c>
      <c r="I25" s="23">
        <f>SUM(D25:H25)</f>
        <v>0</v>
      </c>
      <c r="J25" s="23" t="e">
        <f>(I25+I29)/(I26+I30)</f>
        <v>#DIV/0!</v>
      </c>
      <c r="K25" s="87"/>
      <c r="L25" s="90"/>
      <c r="U25" s="177"/>
    </row>
    <row r="26" spans="2:45" ht="3.75" customHeight="1" x14ac:dyDescent="0.35">
      <c r="B26" s="106"/>
      <c r="C26" s="100"/>
      <c r="D26" s="90">
        <f>IF(D24&lt;&gt;"",1,0)</f>
        <v>0</v>
      </c>
      <c r="E26" s="90">
        <f t="shared" ref="E26:H26" si="9">IF(E24&lt;&gt;"",1,0)</f>
        <v>0</v>
      </c>
      <c r="F26" s="90">
        <f t="shared" si="9"/>
        <v>0</v>
      </c>
      <c r="G26" s="90">
        <f t="shared" si="9"/>
        <v>0</v>
      </c>
      <c r="H26" s="90">
        <f t="shared" si="9"/>
        <v>0</v>
      </c>
      <c r="I26" s="23">
        <f t="shared" ref="I26:I30" si="10">SUM(D26:H26)</f>
        <v>0</v>
      </c>
      <c r="K26" s="87"/>
      <c r="L26" s="90"/>
      <c r="U26" s="177"/>
    </row>
    <row r="27" spans="2:45" thickBot="1" x14ac:dyDescent="0.4">
      <c r="B27" s="106"/>
      <c r="C27" s="109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7"/>
      <c r="L27" s="90"/>
      <c r="U27" s="177"/>
    </row>
    <row r="28" spans="2:45" thickBot="1" x14ac:dyDescent="0.4">
      <c r="B28" s="106"/>
      <c r="C28" s="110"/>
      <c r="D28" s="89"/>
      <c r="E28" s="89"/>
      <c r="F28" s="89"/>
      <c r="G28" s="89"/>
      <c r="H28" s="89"/>
      <c r="K28" s="87"/>
      <c r="L28" s="90"/>
      <c r="U28" s="177"/>
    </row>
    <row r="29" spans="2:45" ht="3" customHeight="1" x14ac:dyDescent="0.35">
      <c r="B29" s="106"/>
      <c r="C29" s="2"/>
      <c r="D29" s="90">
        <f>IF(D28=$AG$3,1,0)</f>
        <v>0</v>
      </c>
      <c r="E29" s="90">
        <f t="shared" ref="E29:H29" si="11">IF(E28=$AG$3,1,0)</f>
        <v>0</v>
      </c>
      <c r="F29" s="90">
        <f t="shared" si="11"/>
        <v>0</v>
      </c>
      <c r="G29" s="90">
        <f t="shared" si="11"/>
        <v>0</v>
      </c>
      <c r="H29" s="90">
        <f t="shared" si="11"/>
        <v>0</v>
      </c>
      <c r="I29" s="23">
        <f t="shared" si="10"/>
        <v>0</v>
      </c>
      <c r="K29" s="87"/>
      <c r="L29" s="90"/>
      <c r="U29" s="177"/>
    </row>
    <row r="30" spans="2:45" ht="3.75" customHeight="1" thickBot="1" x14ac:dyDescent="0.4">
      <c r="B30" s="106"/>
      <c r="C30" s="2"/>
      <c r="D30" s="90">
        <f>IF(D28&lt;&gt;"",1,0)</f>
        <v>0</v>
      </c>
      <c r="E30" s="90">
        <f t="shared" ref="E30:H30" si="12">IF(E28&lt;&gt;"",1,0)</f>
        <v>0</v>
      </c>
      <c r="F30" s="90">
        <f t="shared" si="12"/>
        <v>0</v>
      </c>
      <c r="G30" s="90">
        <f t="shared" si="12"/>
        <v>0</v>
      </c>
      <c r="H30" s="90">
        <f t="shared" si="12"/>
        <v>0</v>
      </c>
      <c r="I30" s="23">
        <f t="shared" si="10"/>
        <v>0</v>
      </c>
      <c r="K30" s="87"/>
      <c r="L30" s="90"/>
      <c r="U30" s="177"/>
    </row>
    <row r="31" spans="2:45" s="92" customFormat="1" ht="6" customHeight="1" thickBot="1" x14ac:dyDescent="0.4">
      <c r="B31" s="93"/>
      <c r="C31" s="94"/>
      <c r="D31" s="95"/>
      <c r="E31" s="95"/>
      <c r="F31" s="95"/>
      <c r="G31" s="95"/>
      <c r="H31" s="95"/>
      <c r="I31" s="95"/>
      <c r="J31" s="95"/>
      <c r="K31" s="96"/>
      <c r="L31" s="95"/>
      <c r="M31" s="97"/>
      <c r="N31" s="79"/>
      <c r="O31" s="175"/>
      <c r="P31" s="175"/>
      <c r="Q31" s="175"/>
      <c r="R31" s="176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</row>
    <row r="32" spans="2:45" s="92" customFormat="1" ht="15.75" customHeight="1" thickBot="1" x14ac:dyDescent="0.4">
      <c r="E32" s="98"/>
      <c r="F32" s="98"/>
      <c r="G32" s="98"/>
      <c r="H32" s="98"/>
      <c r="I32" s="98"/>
      <c r="J32" s="98"/>
      <c r="K32" s="99"/>
      <c r="L32" s="98"/>
      <c r="N32" s="79"/>
      <c r="O32" s="175"/>
      <c r="P32" s="175"/>
      <c r="Q32" s="175"/>
      <c r="R32" s="176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</row>
    <row r="33" spans="1:45" s="92" customFormat="1" ht="15.75" customHeight="1" thickBot="1" x14ac:dyDescent="0.4">
      <c r="C33" s="101" t="s">
        <v>212</v>
      </c>
      <c r="D33" s="275"/>
      <c r="E33" s="98"/>
      <c r="F33" s="98"/>
      <c r="G33" s="98"/>
      <c r="H33" s="98"/>
      <c r="I33" s="98"/>
      <c r="J33" s="98"/>
      <c r="K33" s="99"/>
      <c r="L33" s="98"/>
      <c r="N33" s="79"/>
      <c r="O33" s="175"/>
      <c r="P33" s="175"/>
      <c r="Q33" s="175"/>
      <c r="R33" s="176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</row>
    <row r="34" spans="1:45" ht="16.5" thickBot="1" x14ac:dyDescent="0.3">
      <c r="B34" s="85" t="s">
        <v>116</v>
      </c>
      <c r="C34" s="241" t="s">
        <v>235</v>
      </c>
      <c r="D34" s="89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6.5" thickBot="1" x14ac:dyDescent="0.3">
      <c r="B35" s="88"/>
      <c r="C35" s="276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8"/>
      <c r="C36" s="241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7"/>
      <c r="L36" s="90" t="e">
        <f>J38*Points!F14</f>
        <v>#DIV/0!</v>
      </c>
      <c r="M36" s="263" t="s">
        <v>223</v>
      </c>
      <c r="N36" s="2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269" t="e">
        <f>((M37*100)/Points!G14)</f>
        <v>#DIV/0!</v>
      </c>
      <c r="B37" s="248" t="s">
        <v>130</v>
      </c>
      <c r="C37" s="242"/>
      <c r="D37" s="89"/>
      <c r="E37" s="89"/>
      <c r="F37" s="89"/>
      <c r="G37" s="89"/>
      <c r="H37" s="89"/>
      <c r="K37" s="87"/>
      <c r="L37" s="90"/>
      <c r="M37" s="72" t="e">
        <f>IF(D34="non",0,L36)</f>
        <v>#DIV/0!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8"/>
      <c r="C38" s="25"/>
      <c r="D38" s="90">
        <f>IF(OR(D37=$AG$3)+(D37=$AG$5),1,0)</f>
        <v>0</v>
      </c>
      <c r="E38" s="90">
        <f t="shared" ref="E38:H38" si="13">IF(OR(E37=$AG$3)+(E37=$AG$5),1,0)</f>
        <v>0</v>
      </c>
      <c r="F38" s="90">
        <f t="shared" si="13"/>
        <v>0</v>
      </c>
      <c r="G38" s="90">
        <f t="shared" si="13"/>
        <v>0</v>
      </c>
      <c r="H38" s="90">
        <f t="shared" si="13"/>
        <v>0</v>
      </c>
      <c r="I38" s="23">
        <f>SUM(D38:H38)</f>
        <v>0</v>
      </c>
      <c r="J38" s="23" t="e">
        <f>(I38+I42)/(I39+I43)</f>
        <v>#DIV/0!</v>
      </c>
      <c r="K38" s="87"/>
      <c r="L38" s="90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8"/>
      <c r="C39" s="25"/>
      <c r="D39" s="90">
        <f>IF(D37&lt;&gt;"",1,0)</f>
        <v>0</v>
      </c>
      <c r="E39" s="90">
        <f t="shared" ref="E39:H39" si="14">IF(E37&lt;&gt;"",1,0)</f>
        <v>0</v>
      </c>
      <c r="F39" s="90">
        <f t="shared" si="14"/>
        <v>0</v>
      </c>
      <c r="G39" s="90">
        <f t="shared" si="14"/>
        <v>0</v>
      </c>
      <c r="H39" s="90">
        <f t="shared" si="14"/>
        <v>0</v>
      </c>
      <c r="I39" s="23">
        <f t="shared" ref="I39" si="15">SUM(D39:H39)</f>
        <v>0</v>
      </c>
      <c r="K39" s="87"/>
      <c r="L39" s="90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7" t="e">
        <f>AVERAGE(A37,A45)</f>
        <v>#DIV/0!</v>
      </c>
      <c r="B40" s="88"/>
      <c r="C40" s="242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7"/>
      <c r="L40" s="90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6" t="e">
        <f>IF(A50=0,A37,A40)</f>
        <v>#DIV/0!</v>
      </c>
      <c r="B41" s="201" t="s">
        <v>130</v>
      </c>
      <c r="C41" s="243"/>
      <c r="D41" s="89"/>
      <c r="E41" s="89"/>
      <c r="F41" s="89"/>
      <c r="G41" s="89"/>
      <c r="H41" s="89"/>
      <c r="K41" s="87"/>
      <c r="L41" s="90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25">
      <c r="B42" s="88"/>
      <c r="C42" s="25"/>
      <c r="D42" s="90">
        <f>IF(OR(D41=$AG$3)+(D41=$AG$5),1,0)</f>
        <v>0</v>
      </c>
      <c r="E42" s="90">
        <f t="shared" ref="E42:H42" si="16">IF(OR(E41=$AG$3)+(E41=$AG$5),1,0)</f>
        <v>0</v>
      </c>
      <c r="F42" s="90">
        <f t="shared" si="16"/>
        <v>0</v>
      </c>
      <c r="G42" s="90">
        <f t="shared" si="16"/>
        <v>0</v>
      </c>
      <c r="H42" s="90">
        <f t="shared" si="16"/>
        <v>0</v>
      </c>
      <c r="I42" s="23">
        <f t="shared" ref="I42:I43" si="17">SUM(D42:H42)</f>
        <v>0</v>
      </c>
      <c r="K42" s="87"/>
      <c r="L42" s="90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25">
      <c r="B43" s="88"/>
      <c r="C43" s="25"/>
      <c r="D43" s="90">
        <f>IF(D41&lt;&gt;"",1,0)</f>
        <v>0</v>
      </c>
      <c r="E43" s="90">
        <f t="shared" ref="E43:H43" si="18">IF(E41&lt;&gt;"",1,0)</f>
        <v>0</v>
      </c>
      <c r="F43" s="90">
        <f t="shared" si="18"/>
        <v>0</v>
      </c>
      <c r="G43" s="90">
        <f t="shared" si="18"/>
        <v>0</v>
      </c>
      <c r="H43" s="90">
        <f t="shared" si="18"/>
        <v>0</v>
      </c>
      <c r="I43" s="23">
        <f t="shared" si="17"/>
        <v>0</v>
      </c>
      <c r="K43" s="87"/>
      <c r="L43" s="90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ht="15.75" thickBot="1" x14ac:dyDescent="0.3">
      <c r="B44" s="88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9" t="e">
        <f>((M46*100)/Points!G16)</f>
        <v>#DIV/0!</v>
      </c>
      <c r="B45" s="248" t="s">
        <v>130</v>
      </c>
      <c r="C45" s="244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7"/>
      <c r="L45" s="90" t="e">
        <f>J47*Points!F16</f>
        <v>#DIV/0!</v>
      </c>
      <c r="M45" s="72" t="s">
        <v>224</v>
      </c>
      <c r="N45" s="2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ht="15.75" thickBot="1" x14ac:dyDescent="0.3">
      <c r="B46" s="88"/>
      <c r="C46" s="245"/>
      <c r="D46" s="89"/>
      <c r="E46" s="89"/>
      <c r="F46" s="89"/>
      <c r="G46" s="89"/>
      <c r="H46" s="89"/>
      <c r="K46" s="87"/>
      <c r="L46" s="90"/>
      <c r="M46" s="72" t="e">
        <f>IF(D34="non",0,L45)</f>
        <v>#DIV/0!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25">
      <c r="B47" s="88"/>
      <c r="C47" s="25"/>
      <c r="D47" s="90">
        <f>IF(OR(D46=$AG$3)+(D46=$AG$5),1,0)</f>
        <v>0</v>
      </c>
      <c r="E47" s="90">
        <f t="shared" ref="E47:H47" si="19">IF(OR(E46=$AG$3)+(E46=$AG$5),1,0)</f>
        <v>0</v>
      </c>
      <c r="F47" s="90">
        <f t="shared" si="19"/>
        <v>0</v>
      </c>
      <c r="G47" s="90">
        <f t="shared" si="19"/>
        <v>0</v>
      </c>
      <c r="H47" s="90">
        <f t="shared" si="19"/>
        <v>0</v>
      </c>
      <c r="I47" s="23">
        <f>SUM(D47:H47)</f>
        <v>0</v>
      </c>
      <c r="J47" s="23" t="e">
        <f>(I47+I51)/(I48+I52)</f>
        <v>#DIV/0!</v>
      </c>
      <c r="K47" s="87"/>
      <c r="L47" s="90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25">
      <c r="B48" s="88"/>
      <c r="C48" s="25"/>
      <c r="D48" s="90">
        <f>IF(D46&lt;&gt;"",1,0)</f>
        <v>0</v>
      </c>
      <c r="E48" s="90">
        <f t="shared" ref="E48:H48" si="20">IF(E46&lt;&gt;"",1,0)</f>
        <v>0</v>
      </c>
      <c r="F48" s="90">
        <f t="shared" si="20"/>
        <v>0</v>
      </c>
      <c r="G48" s="90">
        <f t="shared" si="20"/>
        <v>0</v>
      </c>
      <c r="H48" s="90">
        <f t="shared" si="20"/>
        <v>0</v>
      </c>
      <c r="I48" s="23">
        <f t="shared" ref="I48" si="21">SUM(D48:H48)</f>
        <v>0</v>
      </c>
      <c r="K48" s="87"/>
      <c r="L48" s="90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ht="15.75" thickBot="1" x14ac:dyDescent="0.3">
      <c r="B49" s="88"/>
      <c r="C49" s="245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7"/>
      <c r="L49" s="90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8"/>
      <c r="C50" s="245"/>
      <c r="D50" s="89"/>
      <c r="E50" s="89"/>
      <c r="F50" s="89"/>
      <c r="G50" s="89"/>
      <c r="H50" s="89"/>
      <c r="K50" s="87"/>
      <c r="L50" s="90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203"/>
      <c r="C51" s="25"/>
      <c r="D51" s="90">
        <f>IF(OR(D50=$AG$3)+(D50=$AG$5),1,0)</f>
        <v>0</v>
      </c>
      <c r="E51" s="90">
        <f t="shared" ref="E51:H51" si="22">IF(OR(E50=$AG$3)+(E50=$AG$5),1,0)</f>
        <v>0</v>
      </c>
      <c r="F51" s="90">
        <f t="shared" si="22"/>
        <v>0</v>
      </c>
      <c r="G51" s="90">
        <f t="shared" si="22"/>
        <v>0</v>
      </c>
      <c r="H51" s="90">
        <f t="shared" si="22"/>
        <v>0</v>
      </c>
      <c r="I51" s="23">
        <f t="shared" ref="I51:I52" si="23">SUM(D51:H51)</f>
        <v>0</v>
      </c>
      <c r="K51" s="87"/>
      <c r="L51" s="90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8"/>
      <c r="C52" s="100"/>
      <c r="D52" s="90">
        <f>IF(D50&lt;&gt;"",1,0)</f>
        <v>0</v>
      </c>
      <c r="E52" s="90">
        <f t="shared" ref="E52:H52" si="24">IF(E50&lt;&gt;"",1,0)</f>
        <v>0</v>
      </c>
      <c r="F52" s="90">
        <f t="shared" si="24"/>
        <v>0</v>
      </c>
      <c r="G52" s="90">
        <f t="shared" si="24"/>
        <v>0</v>
      </c>
      <c r="H52" s="90">
        <f t="shared" si="24"/>
        <v>0</v>
      </c>
      <c r="I52" s="23">
        <f t="shared" si="23"/>
        <v>0</v>
      </c>
      <c r="K52" s="87"/>
      <c r="L52" s="90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3"/>
      <c r="C53" s="94"/>
      <c r="D53" s="95"/>
      <c r="E53" s="95"/>
      <c r="F53" s="95"/>
      <c r="G53" s="95"/>
      <c r="H53" s="95"/>
      <c r="I53" s="95"/>
      <c r="J53" s="95"/>
      <c r="K53" s="96"/>
      <c r="L53" s="95"/>
      <c r="M53" s="9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101" t="s">
        <v>213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9"/>
      <c r="C56" s="250" t="s">
        <v>238</v>
      </c>
      <c r="D56" s="8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6"/>
      <c r="C57" s="25"/>
      <c r="D57" s="91">
        <f>IF(D56="oui",1,0)</f>
        <v>0</v>
      </c>
      <c r="E57" s="208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5" t="s">
        <v>130</v>
      </c>
      <c r="C58" s="251"/>
      <c r="D58" s="117" t="s">
        <v>214</v>
      </c>
      <c r="E58" s="117" t="s">
        <v>215</v>
      </c>
      <c r="F58" s="117" t="s">
        <v>216</v>
      </c>
      <c r="I58" s="67"/>
      <c r="L58" s="90">
        <f>IF(I61=0,0,J60*Points!F18)</f>
        <v>0</v>
      </c>
      <c r="M58" s="263" t="s">
        <v>226</v>
      </c>
      <c r="N58" s="2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6" t="s">
        <v>130</v>
      </c>
      <c r="C59" s="251" t="s">
        <v>239</v>
      </c>
      <c r="D59" s="89"/>
      <c r="E59" s="89"/>
      <c r="F59" s="89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6"/>
      <c r="C60" s="25"/>
      <c r="D60" s="90">
        <f>IF(D59=$AG$3,1,0)</f>
        <v>0</v>
      </c>
      <c r="E60" s="90">
        <f t="shared" ref="E60:F60" si="26">IF(E59=$AG$3,1,0)</f>
        <v>0</v>
      </c>
      <c r="F60" s="90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6"/>
      <c r="C61" s="25"/>
      <c r="D61" s="90">
        <f>IF(D59&lt;&gt;"",1,0)</f>
        <v>0</v>
      </c>
      <c r="E61" s="90">
        <f t="shared" ref="E61:F61" si="27">IF(E59&lt;&gt;"",1,0)</f>
        <v>0</v>
      </c>
      <c r="F61" s="90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6"/>
      <c r="C62" s="251" t="s">
        <v>217</v>
      </c>
      <c r="D62" s="117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90">
        <f>IF((I64+I68)=0,0,J64*Points!F18)</f>
        <v>0</v>
      </c>
      <c r="M62" s="263" t="s">
        <v>225</v>
      </c>
      <c r="N62" s="2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6"/>
      <c r="C63" s="252" t="s">
        <v>240</v>
      </c>
      <c r="D63" s="89"/>
      <c r="E63" s="89"/>
      <c r="F63" s="89"/>
      <c r="G63" s="89"/>
      <c r="H63" s="89"/>
      <c r="L63" s="90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52"/>
      <c r="D64" s="90">
        <f>IF(D63=$AG$3,1,0)</f>
        <v>0</v>
      </c>
      <c r="E64" s="90">
        <f t="shared" ref="E64:H64" si="29">IF(E63=$AG$3,1,0)</f>
        <v>0</v>
      </c>
      <c r="F64" s="90">
        <f>IF(F63=$AG$3,1,0)</f>
        <v>0</v>
      </c>
      <c r="G64" s="90">
        <f t="shared" si="29"/>
        <v>0</v>
      </c>
      <c r="H64" s="90">
        <f t="shared" si="29"/>
        <v>0</v>
      </c>
      <c r="I64" s="23">
        <f>SUM(D64:H64)</f>
        <v>0</v>
      </c>
      <c r="J64" s="23" t="e">
        <f>(I64+I68)/(I65+I69)</f>
        <v>#DIV/0!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52"/>
      <c r="D65" s="90">
        <f>IF(D63&lt;&gt;"",1,0)</f>
        <v>0</v>
      </c>
      <c r="E65" s="90">
        <f t="shared" ref="E65:H65" si="30">IF(E63&lt;&gt;"",1,0)</f>
        <v>0</v>
      </c>
      <c r="F65" s="90">
        <f t="shared" si="30"/>
        <v>0</v>
      </c>
      <c r="G65" s="90">
        <f t="shared" si="30"/>
        <v>0</v>
      </c>
      <c r="H65" s="90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52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70"/>
      <c r="D67" s="89"/>
      <c r="E67" s="89"/>
      <c r="F67" s="89"/>
      <c r="G67" s="89"/>
      <c r="H67" s="8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90">
        <f>IF(D67=$AG$3,1,0)</f>
        <v>0</v>
      </c>
      <c r="E68" s="90">
        <f t="shared" ref="E68:H68" si="32">IF(E67=$AG$3,1,0)</f>
        <v>0</v>
      </c>
      <c r="F68" s="90">
        <f t="shared" si="32"/>
        <v>0</v>
      </c>
      <c r="G68" s="90">
        <f t="shared" si="32"/>
        <v>0</v>
      </c>
      <c r="H68" s="90">
        <f t="shared" si="32"/>
        <v>0</v>
      </c>
      <c r="I68" s="23">
        <f>SUM(D68:H68)</f>
        <v>0</v>
      </c>
      <c r="J68" s="23" t="e">
        <f>(I68+I74)/(I69+#REF!)</f>
        <v>#REF!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90">
        <f>IF(D67&lt;&gt;"",1,0)</f>
        <v>0</v>
      </c>
      <c r="E69" s="90">
        <f t="shared" ref="E69:H69" si="33">IF(E67&lt;&gt;"",1,0)</f>
        <v>0</v>
      </c>
      <c r="F69" s="90">
        <f t="shared" si="33"/>
        <v>0</v>
      </c>
      <c r="G69" s="90">
        <f t="shared" si="33"/>
        <v>0</v>
      </c>
      <c r="H69" s="90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B70" s="5"/>
      <c r="C70" s="251" t="s">
        <v>241</v>
      </c>
      <c r="D70" s="89"/>
      <c r="L70" s="90">
        <f>IF(D70="oui",Points!F20,0)</f>
        <v>0</v>
      </c>
      <c r="M70" s="284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3"/>
      <c r="C72" s="94"/>
      <c r="D72" s="94"/>
      <c r="E72" s="95"/>
      <c r="F72" s="95"/>
      <c r="G72" s="95"/>
      <c r="H72" s="95"/>
      <c r="I72" s="95"/>
      <c r="J72" s="95"/>
      <c r="K72" s="96"/>
      <c r="L72" s="95"/>
      <c r="M72" s="9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3"/>
      <c r="P75" s="143"/>
      <c r="Q75" s="143"/>
      <c r="R75" s="143"/>
      <c r="S75" s="143"/>
      <c r="T75" s="143"/>
      <c r="U75" s="143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3"/>
      <c r="P76" s="143"/>
      <c r="Q76" s="143"/>
      <c r="R76" s="143"/>
      <c r="S76" s="143"/>
      <c r="T76" s="143"/>
      <c r="U76" s="143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8" t="s">
        <v>119</v>
      </c>
      <c r="C77" s="101" t="s">
        <v>122</v>
      </c>
      <c r="L77" s="90" t="e">
        <f>IF(L78&gt;0,L78,0)</f>
        <v>#DIV/0!</v>
      </c>
      <c r="M77" s="263" t="s">
        <v>227</v>
      </c>
      <c r="N77" s="267"/>
      <c r="O77" s="143"/>
      <c r="P77" s="143"/>
      <c r="Q77" s="143"/>
      <c r="R77" s="143"/>
      <c r="S77" s="143"/>
      <c r="T77" s="143"/>
      <c r="U77" s="143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5" t="e">
        <f>((M78*100)/Points!G33)</f>
        <v>#DIV/0!</v>
      </c>
      <c r="B78" s="144" t="s">
        <v>130</v>
      </c>
      <c r="C78" s="134" t="s">
        <v>254</v>
      </c>
      <c r="L78" s="120" t="e">
        <f>IF(D93=$AG$3,(L80-K94),L80)</f>
        <v>#DIV/0!</v>
      </c>
      <c r="M78" s="72" t="e">
        <f>L77+L96</f>
        <v>#DIV/0!</v>
      </c>
      <c r="N78" s="67"/>
      <c r="O78" s="143"/>
      <c r="P78" s="143"/>
      <c r="Q78" s="143"/>
      <c r="R78" s="143"/>
      <c r="S78" s="143"/>
      <c r="T78" s="143"/>
      <c r="U78" s="143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6"/>
      <c r="C79" s="100"/>
      <c r="D79" s="118"/>
      <c r="E79" s="118"/>
      <c r="F79" s="118"/>
      <c r="G79" s="118"/>
      <c r="H79" s="118"/>
      <c r="I79" s="118"/>
      <c r="J79" s="118"/>
      <c r="K79" s="121"/>
      <c r="L79" s="90"/>
      <c r="M79" s="66"/>
      <c r="N79" s="67"/>
      <c r="O79" s="143"/>
      <c r="P79" s="143"/>
      <c r="Q79" s="143"/>
      <c r="R79" s="143"/>
      <c r="S79" s="143"/>
      <c r="T79" s="143"/>
      <c r="U79" s="143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6"/>
      <c r="C80" s="126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7"/>
      <c r="L80" s="120" t="e">
        <f>J82*Points!F32</f>
        <v>#DIV/0!</v>
      </c>
      <c r="M80" s="66"/>
      <c r="N80" s="102"/>
      <c r="P80" s="175">
        <f>IF((K80&gt;=50)*(K80&lt;60),1,0)</f>
        <v>0</v>
      </c>
      <c r="Q80" s="175">
        <f>IF((K80&gt;=60)*(K80&lt;70),2,0)</f>
        <v>0</v>
      </c>
      <c r="R80" s="176">
        <f>IF((K80&gt;=70)*(K80&lt;80),3,0)</f>
        <v>0</v>
      </c>
      <c r="S80" s="175">
        <f>IF((K80&gt;=80)*(K80&lt;90),4,0)</f>
        <v>0</v>
      </c>
      <c r="T80" s="175">
        <f>IF((D80&lt;&gt;"")*(K80&gt;90),5,0)</f>
        <v>0</v>
      </c>
      <c r="U80" s="177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6"/>
      <c r="C81" s="126"/>
      <c r="D81" s="89"/>
      <c r="E81" s="89"/>
      <c r="F81" s="89"/>
      <c r="G81" s="89"/>
      <c r="H81" s="89"/>
      <c r="K81" s="87"/>
      <c r="L81" s="90"/>
      <c r="M81" s="66"/>
      <c r="N81" s="102"/>
      <c r="U81" s="17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6"/>
      <c r="C82" s="100"/>
      <c r="D82" s="90">
        <f>IF(D81=$AG$3,1,0)</f>
        <v>0</v>
      </c>
      <c r="E82" s="90">
        <f t="shared" ref="E82:H82" si="35">IF(E81=$AG$3,1,0)</f>
        <v>0</v>
      </c>
      <c r="F82" s="90">
        <f t="shared" si="35"/>
        <v>0</v>
      </c>
      <c r="G82" s="90">
        <f t="shared" si="35"/>
        <v>0</v>
      </c>
      <c r="H82" s="90">
        <f t="shared" si="35"/>
        <v>0</v>
      </c>
      <c r="I82" s="23">
        <f>SUM(D82:H82)</f>
        <v>0</v>
      </c>
      <c r="J82" s="23" t="e">
        <f>(I82+I86+I90)/(I83+I87+I91)</f>
        <v>#DIV/0!</v>
      </c>
      <c r="K82" s="105"/>
      <c r="L82" s="90"/>
      <c r="M82" s="66"/>
      <c r="N82" s="102"/>
      <c r="U82" s="17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6"/>
      <c r="C83" s="100"/>
      <c r="D83" s="90">
        <f>IF(D81&lt;&gt;"",1,0)</f>
        <v>0</v>
      </c>
      <c r="E83" s="90">
        <f t="shared" ref="E83:H83" si="36">IF(E81&lt;&gt;"",1,0)</f>
        <v>0</v>
      </c>
      <c r="F83" s="90">
        <f t="shared" si="36"/>
        <v>0</v>
      </c>
      <c r="G83" s="90">
        <f t="shared" si="36"/>
        <v>0</v>
      </c>
      <c r="H83" s="90">
        <f t="shared" si="36"/>
        <v>0</v>
      </c>
      <c r="I83" s="23">
        <f>SUM(D83:H83)</f>
        <v>0</v>
      </c>
      <c r="K83" s="87"/>
      <c r="L83" s="90"/>
      <c r="M83" s="66"/>
      <c r="N83" s="102"/>
      <c r="U83" s="17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6"/>
      <c r="C84" s="126"/>
      <c r="D84" s="268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7"/>
      <c r="L84" s="90"/>
      <c r="M84" s="66"/>
      <c r="N84" s="102"/>
      <c r="U84" s="17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6"/>
      <c r="C85" s="126"/>
      <c r="D85" s="89"/>
      <c r="E85" s="89"/>
      <c r="F85" s="89"/>
      <c r="G85" s="89"/>
      <c r="H85" s="89"/>
      <c r="K85" s="87"/>
      <c r="L85" s="90"/>
      <c r="M85" s="66"/>
      <c r="N85" s="102"/>
      <c r="U85" s="17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6"/>
      <c r="C86" s="100"/>
      <c r="D86" s="90">
        <f>IF(D85=$AG$3,1,0)</f>
        <v>0</v>
      </c>
      <c r="E86" s="90">
        <f t="shared" ref="E86:H86" si="37">IF(E85=$AG$3,1,0)</f>
        <v>0</v>
      </c>
      <c r="F86" s="90">
        <f t="shared" si="37"/>
        <v>0</v>
      </c>
      <c r="G86" s="90">
        <f t="shared" si="37"/>
        <v>0</v>
      </c>
      <c r="H86" s="90">
        <f t="shared" si="37"/>
        <v>0</v>
      </c>
      <c r="I86" s="23">
        <f t="shared" ref="I86:I87" si="38">SUM(D86:H86)</f>
        <v>0</v>
      </c>
      <c r="K86" s="87"/>
      <c r="L86" s="90"/>
      <c r="M86" s="66"/>
      <c r="N86" s="102"/>
      <c r="U86" s="17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6"/>
      <c r="C87" s="100"/>
      <c r="D87" s="90">
        <f>IF(D85&lt;&gt;"",1,0)</f>
        <v>0</v>
      </c>
      <c r="E87" s="90">
        <f t="shared" ref="E87:H87" si="39">IF(E85&lt;&gt;"",1,0)</f>
        <v>0</v>
      </c>
      <c r="F87" s="90">
        <f t="shared" si="39"/>
        <v>0</v>
      </c>
      <c r="G87" s="90">
        <f t="shared" si="39"/>
        <v>0</v>
      </c>
      <c r="H87" s="90">
        <f t="shared" si="39"/>
        <v>0</v>
      </c>
      <c r="I87" s="23">
        <f t="shared" si="38"/>
        <v>0</v>
      </c>
      <c r="K87" s="87"/>
      <c r="L87" s="90"/>
      <c r="M87" s="66"/>
      <c r="N87" s="102"/>
      <c r="U87" s="17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6"/>
      <c r="C88" s="126"/>
      <c r="D88" s="268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7"/>
      <c r="L88" s="90"/>
      <c r="M88" s="66"/>
      <c r="N88" s="102"/>
      <c r="U88" s="17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6"/>
      <c r="C89" s="126"/>
      <c r="D89" s="89"/>
      <c r="E89" s="89"/>
      <c r="F89" s="89"/>
      <c r="G89" s="89"/>
      <c r="H89" s="89"/>
      <c r="K89" s="87"/>
      <c r="L89" s="90"/>
      <c r="M89" s="66"/>
      <c r="N89" s="102"/>
      <c r="U89" s="17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6"/>
      <c r="C90" s="100"/>
      <c r="D90" s="90">
        <f>IF(D89=$AG$3,1,0)</f>
        <v>0</v>
      </c>
      <c r="E90" s="90">
        <f t="shared" ref="E90:H90" si="40">IF(E89=$AG$3,1,0)</f>
        <v>0</v>
      </c>
      <c r="F90" s="90">
        <f t="shared" si="40"/>
        <v>0</v>
      </c>
      <c r="G90" s="90">
        <f t="shared" si="40"/>
        <v>0</v>
      </c>
      <c r="H90" s="90">
        <f t="shared" si="40"/>
        <v>0</v>
      </c>
      <c r="I90" s="23">
        <f t="shared" ref="I90:I91" si="41">SUM(D90:H90)</f>
        <v>0</v>
      </c>
      <c r="K90" s="87"/>
      <c r="L90" s="90"/>
      <c r="M90" s="66"/>
      <c r="N90" s="102"/>
      <c r="U90" s="17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6"/>
      <c r="C91" s="123"/>
      <c r="D91" s="90">
        <f>IF(D89&lt;&gt;"",1,0)</f>
        <v>0</v>
      </c>
      <c r="E91" s="90">
        <f t="shared" ref="E91:H91" si="42">IF(E89&lt;&gt;"",1,0)</f>
        <v>0</v>
      </c>
      <c r="F91" s="90">
        <f t="shared" si="42"/>
        <v>0</v>
      </c>
      <c r="G91" s="90">
        <f t="shared" si="42"/>
        <v>0</v>
      </c>
      <c r="H91" s="90">
        <f t="shared" si="42"/>
        <v>0</v>
      </c>
      <c r="I91" s="23">
        <f t="shared" si="41"/>
        <v>0</v>
      </c>
      <c r="K91" s="87"/>
      <c r="L91" s="90"/>
      <c r="M91" s="66"/>
      <c r="N91" s="102"/>
      <c r="U91" s="17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6"/>
      <c r="C92" s="23"/>
      <c r="K92" s="91"/>
      <c r="L92" s="90"/>
      <c r="M92" s="66"/>
      <c r="N92" s="102"/>
      <c r="U92" s="17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6"/>
      <c r="C93" s="132" t="s">
        <v>245</v>
      </c>
      <c r="D93" s="81"/>
      <c r="E93" s="82"/>
      <c r="F93" s="82"/>
      <c r="G93" s="82"/>
      <c r="H93" s="82"/>
      <c r="I93" s="82"/>
      <c r="J93" s="82"/>
      <c r="K93" s="121"/>
      <c r="L93" s="90"/>
      <c r="M93" s="66"/>
      <c r="N93" s="102"/>
      <c r="U93" s="17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6"/>
      <c r="C94" s="132" t="s">
        <v>155</v>
      </c>
      <c r="D94" s="81"/>
      <c r="E94" s="118"/>
      <c r="F94" s="118"/>
      <c r="G94" s="118"/>
      <c r="H94" s="118"/>
      <c r="I94" s="118"/>
      <c r="J94" s="118"/>
      <c r="K94" s="121">
        <f>IF(D94&lt;=20,(D94/2),Points!F32)</f>
        <v>0</v>
      </c>
      <c r="L94" s="90"/>
      <c r="M94" s="66"/>
      <c r="N94" s="102"/>
      <c r="U94" s="17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6"/>
      <c r="C95" s="23"/>
      <c r="K95" s="91"/>
      <c r="L95" s="90"/>
      <c r="M95" s="66"/>
      <c r="N95" s="102"/>
      <c r="U95" s="17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6"/>
      <c r="C96" s="135" t="s">
        <v>255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7"/>
      <c r="L96" s="90" t="e">
        <f>J98*Points!F33</f>
        <v>#DIV/0!</v>
      </c>
      <c r="M96" s="66"/>
      <c r="N96" s="102"/>
      <c r="U96" s="17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6"/>
      <c r="C97" s="126"/>
      <c r="D97" s="89"/>
      <c r="E97" s="89"/>
      <c r="F97" s="89"/>
      <c r="G97" s="89"/>
      <c r="H97" s="89"/>
      <c r="K97" s="87"/>
      <c r="L97" s="90"/>
      <c r="M97" s="66"/>
      <c r="N97" s="102"/>
      <c r="U97" s="17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6"/>
      <c r="C98" s="100"/>
      <c r="D98" s="90">
        <f>IF(D97=$AG$3,1,0)</f>
        <v>0</v>
      </c>
      <c r="E98" s="90">
        <f t="shared" ref="E98:H98" si="43">IF(E97=$AG$3,1,0)</f>
        <v>0</v>
      </c>
      <c r="F98" s="90">
        <f t="shared" si="43"/>
        <v>0</v>
      </c>
      <c r="G98" s="90">
        <f t="shared" si="43"/>
        <v>0</v>
      </c>
      <c r="H98" s="90">
        <f t="shared" si="43"/>
        <v>0</v>
      </c>
      <c r="I98" s="23">
        <f>SUM(D98:H98)</f>
        <v>0</v>
      </c>
      <c r="J98" s="23" t="e">
        <f>(I98+I102+I106)/(I99+I103+I107)</f>
        <v>#DIV/0!</v>
      </c>
      <c r="K98" s="105"/>
      <c r="L98" s="90"/>
      <c r="M98" s="66"/>
      <c r="N98" s="102"/>
      <c r="U98" s="17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6"/>
      <c r="C99" s="100"/>
      <c r="D99" s="90">
        <f>IF(D97&lt;&gt;"",1,0)</f>
        <v>0</v>
      </c>
      <c r="E99" s="90">
        <f t="shared" ref="E99:H99" si="44">IF(E97&lt;&gt;"",1,0)</f>
        <v>0</v>
      </c>
      <c r="F99" s="90">
        <f t="shared" si="44"/>
        <v>0</v>
      </c>
      <c r="G99" s="90">
        <f t="shared" si="44"/>
        <v>0</v>
      </c>
      <c r="H99" s="90">
        <f t="shared" si="44"/>
        <v>0</v>
      </c>
      <c r="I99" s="23">
        <f>SUM(D99:H99)</f>
        <v>0</v>
      </c>
      <c r="K99" s="87"/>
      <c r="L99" s="90"/>
      <c r="M99" s="66"/>
      <c r="N99" s="102"/>
      <c r="U99" s="17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6"/>
      <c r="C100" s="126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7"/>
      <c r="L100" s="90"/>
      <c r="M100" s="66"/>
      <c r="N100" s="102"/>
      <c r="U100" s="17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6"/>
      <c r="C101" s="126"/>
      <c r="D101" s="89"/>
      <c r="E101" s="89"/>
      <c r="F101" s="89"/>
      <c r="G101" s="89"/>
      <c r="H101" s="89"/>
      <c r="K101" s="87"/>
      <c r="L101" s="90"/>
      <c r="M101" s="66"/>
      <c r="N101" s="102"/>
      <c r="U101" s="17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6"/>
      <c r="C102" s="100"/>
      <c r="D102" s="90">
        <f>IF(D101=$AG$3,1,0)</f>
        <v>0</v>
      </c>
      <c r="E102" s="90">
        <f t="shared" ref="E102:H102" si="45">IF(E101=$AG$3,1,0)</f>
        <v>0</v>
      </c>
      <c r="F102" s="90">
        <f t="shared" si="45"/>
        <v>0</v>
      </c>
      <c r="G102" s="90">
        <f t="shared" si="45"/>
        <v>0</v>
      </c>
      <c r="H102" s="90">
        <f t="shared" si="45"/>
        <v>0</v>
      </c>
      <c r="I102" s="23">
        <f t="shared" ref="I102:I103" si="46">SUM(D102:H102)</f>
        <v>0</v>
      </c>
      <c r="K102" s="87"/>
      <c r="L102" s="90"/>
      <c r="M102" s="66"/>
      <c r="N102" s="102"/>
      <c r="U102" s="17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6"/>
      <c r="C103" s="100"/>
      <c r="D103" s="90">
        <f>IF(D101&lt;&gt;"",1,0)</f>
        <v>0</v>
      </c>
      <c r="E103" s="90">
        <f t="shared" ref="E103:H103" si="47">IF(E101&lt;&gt;"",1,0)</f>
        <v>0</v>
      </c>
      <c r="F103" s="90">
        <f t="shared" si="47"/>
        <v>0</v>
      </c>
      <c r="G103" s="90">
        <f t="shared" si="47"/>
        <v>0</v>
      </c>
      <c r="H103" s="90">
        <f t="shared" si="47"/>
        <v>0</v>
      </c>
      <c r="I103" s="23">
        <f t="shared" si="46"/>
        <v>0</v>
      </c>
      <c r="K103" s="87"/>
      <c r="L103" s="90"/>
      <c r="M103" s="66"/>
      <c r="N103" s="102"/>
      <c r="U103" s="17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6"/>
      <c r="C104" s="126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7"/>
      <c r="L104" s="90"/>
      <c r="M104" s="66"/>
      <c r="N104" s="102"/>
      <c r="U104" s="17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6"/>
      <c r="C105" s="126"/>
      <c r="D105" s="89"/>
      <c r="E105" s="89"/>
      <c r="F105" s="89"/>
      <c r="G105" s="89"/>
      <c r="H105" s="89"/>
      <c r="K105" s="87"/>
      <c r="L105" s="90"/>
      <c r="M105" s="66"/>
      <c r="N105" s="102"/>
      <c r="U105" s="17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6"/>
      <c r="C106" s="100"/>
      <c r="D106" s="90">
        <f>IF(D105=$AG$3,1,0)</f>
        <v>0</v>
      </c>
      <c r="E106" s="90">
        <f t="shared" ref="E106:H106" si="48">IF(E105=$AG$3,1,0)</f>
        <v>0</v>
      </c>
      <c r="F106" s="90">
        <f t="shared" si="48"/>
        <v>0</v>
      </c>
      <c r="G106" s="90">
        <f t="shared" si="48"/>
        <v>0</v>
      </c>
      <c r="H106" s="90">
        <f t="shared" si="48"/>
        <v>0</v>
      </c>
      <c r="I106" s="23">
        <f t="shared" ref="I106:I107" si="49">SUM(D106:H106)</f>
        <v>0</v>
      </c>
      <c r="K106" s="87"/>
      <c r="L106" s="90"/>
      <c r="M106" s="66"/>
      <c r="N106" s="102"/>
      <c r="U106" s="17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6"/>
      <c r="C107" s="100"/>
      <c r="D107" s="90">
        <f>IF(D105&lt;&gt;"",1,0)</f>
        <v>0</v>
      </c>
      <c r="E107" s="90">
        <f t="shared" ref="E107:H107" si="50">IF(E105&lt;&gt;"",1,0)</f>
        <v>0</v>
      </c>
      <c r="F107" s="90">
        <f t="shared" si="50"/>
        <v>0</v>
      </c>
      <c r="G107" s="90">
        <f t="shared" si="50"/>
        <v>0</v>
      </c>
      <c r="H107" s="90">
        <f t="shared" si="50"/>
        <v>0</v>
      </c>
      <c r="I107" s="23">
        <f t="shared" si="49"/>
        <v>0</v>
      </c>
      <c r="K107" s="87"/>
      <c r="L107" s="90"/>
      <c r="M107" s="66"/>
      <c r="N107" s="102"/>
      <c r="U107" s="17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6"/>
      <c r="C108" s="129"/>
      <c r="K108" s="91"/>
      <c r="L108" s="90"/>
      <c r="M108" s="66"/>
      <c r="N108" s="102"/>
      <c r="U108" s="17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3"/>
      <c r="C109" s="125"/>
      <c r="D109" s="95"/>
      <c r="E109" s="95"/>
      <c r="F109" s="95"/>
      <c r="G109" s="95"/>
      <c r="H109" s="95"/>
      <c r="I109" s="95"/>
      <c r="J109" s="95"/>
      <c r="K109" s="96"/>
      <c r="L109" s="95"/>
      <c r="M109" s="9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5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101" t="s">
        <v>218</v>
      </c>
      <c r="E113" s="180"/>
      <c r="K113" s="23"/>
      <c r="M113" s="23"/>
    </row>
    <row r="114" spans="1:45" ht="16.5" thickBot="1" x14ac:dyDescent="0.3">
      <c r="A114" s="197"/>
      <c r="B114" s="201"/>
      <c r="C114" s="130" t="s">
        <v>246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7"/>
      <c r="L114" s="90" t="e">
        <f>J116*Points!F37</f>
        <v>#DIV/0!</v>
      </c>
      <c r="M114" s="263" t="s">
        <v>228</v>
      </c>
      <c r="N114" s="264"/>
    </row>
    <row r="115" spans="1:45" ht="15.75" thickBot="1" x14ac:dyDescent="0.3">
      <c r="A115" s="197" t="e">
        <f>((M115*100)/Points!G38)</f>
        <v>#DIV/0!</v>
      </c>
      <c r="B115" s="202" t="s">
        <v>130</v>
      </c>
      <c r="C115" s="124"/>
      <c r="D115" s="89"/>
      <c r="E115" s="89"/>
      <c r="F115" s="89"/>
      <c r="G115" s="89"/>
      <c r="H115" s="89"/>
      <c r="L115" s="90"/>
      <c r="M115" s="72" t="e">
        <f>L114+L123</f>
        <v>#DIV/0!</v>
      </c>
    </row>
    <row r="116" spans="1:45" ht="3" customHeight="1" x14ac:dyDescent="0.25">
      <c r="B116" s="88"/>
      <c r="C116" s="100"/>
      <c r="D116" s="90">
        <f>IF(D115=$AG$3,1,0)</f>
        <v>0</v>
      </c>
      <c r="E116" s="90">
        <f t="shared" ref="E116:H116" si="51">IF(E115=$AG$3,1,0)</f>
        <v>0</v>
      </c>
      <c r="F116" s="90">
        <f t="shared" si="51"/>
        <v>0</v>
      </c>
      <c r="G116" s="90">
        <f t="shared" si="51"/>
        <v>0</v>
      </c>
      <c r="H116" s="90">
        <f t="shared" si="51"/>
        <v>0</v>
      </c>
      <c r="I116" s="23">
        <f>SUM(D116:H116)</f>
        <v>0</v>
      </c>
      <c r="J116" s="23" t="e">
        <f>(I116+I120)/(I117+I121)</f>
        <v>#DIV/0!</v>
      </c>
      <c r="L116" s="90"/>
    </row>
    <row r="117" spans="1:45" ht="4.5" customHeight="1" x14ac:dyDescent="0.25">
      <c r="B117" s="88"/>
      <c r="C117" s="100"/>
      <c r="D117" s="90">
        <f>IF(D115&lt;&gt;"",1,0)</f>
        <v>0</v>
      </c>
      <c r="E117" s="90">
        <f t="shared" ref="E117:H117" si="52">IF(E115&lt;&gt;"",1,0)</f>
        <v>0</v>
      </c>
      <c r="F117" s="90">
        <f t="shared" si="52"/>
        <v>0</v>
      </c>
      <c r="G117" s="90">
        <f t="shared" si="52"/>
        <v>0</v>
      </c>
      <c r="H117" s="90">
        <f t="shared" si="52"/>
        <v>0</v>
      </c>
      <c r="I117" s="23">
        <f t="shared" ref="I117" si="53">SUM(D117:H117)</f>
        <v>0</v>
      </c>
      <c r="L117" s="90"/>
    </row>
    <row r="118" spans="1:45" ht="15.75" thickBot="1" x14ac:dyDescent="0.3">
      <c r="B118" s="88"/>
      <c r="C118" s="124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90"/>
    </row>
    <row r="119" spans="1:45" ht="15.75" thickBot="1" x14ac:dyDescent="0.3">
      <c r="B119" s="88"/>
      <c r="C119" s="124"/>
      <c r="D119" s="89"/>
      <c r="E119" s="89"/>
      <c r="F119" s="89"/>
      <c r="G119" s="89"/>
      <c r="H119" s="89"/>
      <c r="L119" s="90"/>
    </row>
    <row r="120" spans="1:45" ht="3" customHeight="1" x14ac:dyDescent="0.25">
      <c r="B120" s="88"/>
      <c r="C120" s="100"/>
      <c r="D120" s="90">
        <f>IF(D119=$AG$3,1,0)</f>
        <v>0</v>
      </c>
      <c r="E120" s="90">
        <f t="shared" ref="E120:H120" si="54">IF(E119=$AG$3,1,0)</f>
        <v>0</v>
      </c>
      <c r="F120" s="90">
        <f t="shared" si="54"/>
        <v>0</v>
      </c>
      <c r="G120" s="90">
        <f t="shared" si="54"/>
        <v>0</v>
      </c>
      <c r="H120" s="90">
        <f t="shared" si="54"/>
        <v>0</v>
      </c>
      <c r="I120" s="23">
        <f>SUM(D120:H120)</f>
        <v>0</v>
      </c>
      <c r="L120" s="90"/>
    </row>
    <row r="121" spans="1:45" ht="3" customHeight="1" x14ac:dyDescent="0.25">
      <c r="B121" s="88"/>
      <c r="C121" s="100"/>
      <c r="D121" s="90">
        <f>IF(D119&lt;&gt;"",1,0)</f>
        <v>0</v>
      </c>
      <c r="E121" s="90">
        <f t="shared" ref="E121:H121" si="55">IF(E119&lt;&gt;"",1,0)</f>
        <v>0</v>
      </c>
      <c r="F121" s="90">
        <f t="shared" si="55"/>
        <v>0</v>
      </c>
      <c r="G121" s="90">
        <f t="shared" si="55"/>
        <v>0</v>
      </c>
      <c r="H121" s="90">
        <f t="shared" si="55"/>
        <v>0</v>
      </c>
      <c r="I121" s="23">
        <f t="shared" ref="I121" si="56">SUM(D121:H121)</f>
        <v>0</v>
      </c>
      <c r="L121" s="90"/>
    </row>
    <row r="122" spans="1:45" s="92" customFormat="1" x14ac:dyDescent="0.25">
      <c r="B122" s="106"/>
      <c r="C122" s="119"/>
      <c r="D122" s="118"/>
      <c r="E122" s="118"/>
      <c r="F122" s="118"/>
      <c r="G122" s="118"/>
      <c r="H122" s="118"/>
      <c r="I122" s="98"/>
      <c r="J122" s="98"/>
      <c r="K122" s="99"/>
      <c r="L122" s="90"/>
      <c r="N122" s="79"/>
      <c r="O122" s="256"/>
      <c r="P122" s="256"/>
      <c r="Q122" s="256"/>
      <c r="R122" s="257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</row>
    <row r="123" spans="1:45" s="92" customFormat="1" ht="16.5" thickBot="1" x14ac:dyDescent="0.3">
      <c r="B123" s="106"/>
      <c r="C123" s="133" t="s">
        <v>247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8"/>
      <c r="J123" s="98"/>
      <c r="K123" s="99"/>
      <c r="L123" s="90" t="e">
        <f>J125*Points!F38</f>
        <v>#DIV/0!</v>
      </c>
      <c r="N123" s="79"/>
      <c r="O123" s="256"/>
      <c r="P123" s="256"/>
      <c r="Q123" s="256"/>
      <c r="R123" s="257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</row>
    <row r="124" spans="1:45" s="92" customFormat="1" ht="15.75" thickBot="1" x14ac:dyDescent="0.3">
      <c r="B124" s="106"/>
      <c r="C124" s="198" t="s">
        <v>248</v>
      </c>
      <c r="D124" s="89"/>
      <c r="E124" s="89"/>
      <c r="F124" s="89"/>
      <c r="G124" s="89"/>
      <c r="H124" s="89"/>
      <c r="I124" s="23"/>
      <c r="J124" s="23"/>
      <c r="K124" s="82"/>
      <c r="L124" s="90"/>
      <c r="N124" s="79"/>
      <c r="O124" s="256"/>
      <c r="P124" s="256"/>
      <c r="Q124" s="256"/>
      <c r="R124" s="257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</row>
    <row r="125" spans="1:45" s="92" customFormat="1" ht="3.75" customHeight="1" x14ac:dyDescent="0.25">
      <c r="B125" s="106"/>
      <c r="C125" s="199"/>
      <c r="D125" s="90">
        <f>IF(D124=$AG$3,1,0)</f>
        <v>0</v>
      </c>
      <c r="E125" s="90">
        <f t="shared" ref="E125:H125" si="57">IF(E124=$AG$3,1,0)</f>
        <v>0</v>
      </c>
      <c r="F125" s="90">
        <f t="shared" si="57"/>
        <v>0</v>
      </c>
      <c r="G125" s="90">
        <f t="shared" si="57"/>
        <v>0</v>
      </c>
      <c r="H125" s="90">
        <f t="shared" si="57"/>
        <v>0</v>
      </c>
      <c r="I125" s="23">
        <f>SUM(D125:H125)</f>
        <v>0</v>
      </c>
      <c r="J125" s="23" t="e">
        <f>(I125+I129)/(I126+I130)</f>
        <v>#DIV/0!</v>
      </c>
      <c r="K125" s="82"/>
      <c r="L125" s="90"/>
      <c r="N125" s="79"/>
      <c r="O125" s="256"/>
      <c r="P125" s="256"/>
      <c r="Q125" s="256"/>
      <c r="R125" s="257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</row>
    <row r="126" spans="1:45" s="92" customFormat="1" ht="3" customHeight="1" x14ac:dyDescent="0.25">
      <c r="B126" s="106"/>
      <c r="C126" s="200"/>
      <c r="D126" s="90">
        <f>IF(D124&lt;&gt;"",1,0)</f>
        <v>0</v>
      </c>
      <c r="E126" s="90">
        <f t="shared" ref="E126:H126" si="58">IF(E124&lt;&gt;"",1,0)</f>
        <v>0</v>
      </c>
      <c r="F126" s="90">
        <f t="shared" si="58"/>
        <v>0</v>
      </c>
      <c r="G126" s="90">
        <f t="shared" si="58"/>
        <v>0</v>
      </c>
      <c r="H126" s="90">
        <f t="shared" si="58"/>
        <v>0</v>
      </c>
      <c r="I126" s="23">
        <f t="shared" ref="I126" si="59">SUM(D126:H126)</f>
        <v>0</v>
      </c>
      <c r="J126" s="23"/>
      <c r="K126" s="82"/>
      <c r="L126" s="90"/>
      <c r="N126" s="79"/>
      <c r="O126" s="256"/>
      <c r="P126" s="256"/>
      <c r="Q126" s="256"/>
      <c r="R126" s="257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</row>
    <row r="127" spans="1:45" s="92" customFormat="1" ht="15.75" thickBot="1" x14ac:dyDescent="0.3">
      <c r="B127" s="106"/>
      <c r="C127" s="199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90"/>
      <c r="N127" s="79"/>
      <c r="O127" s="256"/>
      <c r="P127" s="256"/>
      <c r="Q127" s="256"/>
      <c r="R127" s="257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</row>
    <row r="128" spans="1:45" s="92" customFormat="1" ht="15.75" thickBot="1" x14ac:dyDescent="0.3">
      <c r="B128" s="106"/>
      <c r="C128" s="116"/>
      <c r="D128" s="89"/>
      <c r="E128" s="89"/>
      <c r="F128" s="89"/>
      <c r="G128" s="89"/>
      <c r="H128" s="89"/>
      <c r="I128" s="23"/>
      <c r="J128" s="23"/>
      <c r="K128" s="82"/>
      <c r="L128" s="90"/>
      <c r="N128" s="79"/>
      <c r="O128" s="256"/>
      <c r="P128" s="256"/>
      <c r="Q128" s="256"/>
      <c r="R128" s="257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</row>
    <row r="129" spans="1:45" s="92" customFormat="1" ht="3.75" customHeight="1" x14ac:dyDescent="0.25">
      <c r="B129" s="106"/>
      <c r="C129" s="116"/>
      <c r="D129" s="90">
        <f>IF(D128=$AG$3,1,0)</f>
        <v>0</v>
      </c>
      <c r="E129" s="90">
        <f t="shared" ref="E129:H129" si="60">IF(E128=$AG$3,1,0)</f>
        <v>0</v>
      </c>
      <c r="F129" s="90">
        <f t="shared" si="60"/>
        <v>0</v>
      </c>
      <c r="G129" s="90">
        <f t="shared" si="60"/>
        <v>0</v>
      </c>
      <c r="H129" s="90">
        <f t="shared" si="60"/>
        <v>0</v>
      </c>
      <c r="I129" s="23">
        <f>SUM(D129:H129)</f>
        <v>0</v>
      </c>
      <c r="J129" s="23"/>
      <c r="K129" s="82"/>
      <c r="L129" s="90"/>
      <c r="N129" s="79"/>
      <c r="O129" s="256"/>
      <c r="P129" s="256"/>
      <c r="Q129" s="256"/>
      <c r="R129" s="257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</row>
    <row r="130" spans="1:45" s="92" customFormat="1" ht="2.25" customHeight="1" thickBot="1" x14ac:dyDescent="0.3">
      <c r="B130" s="106"/>
      <c r="C130" s="116"/>
      <c r="D130" s="90">
        <f>IF(D128&lt;&gt;"",1,0)</f>
        <v>0</v>
      </c>
      <c r="E130" s="90">
        <f t="shared" ref="E130:H130" si="61">IF(E128&lt;&gt;"",1,0)</f>
        <v>0</v>
      </c>
      <c r="F130" s="90">
        <f t="shared" si="61"/>
        <v>0</v>
      </c>
      <c r="G130" s="90">
        <f t="shared" si="61"/>
        <v>0</v>
      </c>
      <c r="H130" s="90">
        <f t="shared" si="61"/>
        <v>0</v>
      </c>
      <c r="I130" s="23">
        <f t="shared" ref="I130" si="62">SUM(D130:H130)</f>
        <v>0</v>
      </c>
      <c r="J130" s="23"/>
      <c r="K130" s="82"/>
      <c r="L130" s="90"/>
      <c r="N130" s="79"/>
      <c r="O130" s="256"/>
      <c r="P130" s="256"/>
      <c r="Q130" s="256"/>
      <c r="R130" s="257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</row>
    <row r="131" spans="1:45" ht="15.75" thickBot="1" x14ac:dyDescent="0.3">
      <c r="B131" s="93"/>
      <c r="C131" s="94"/>
      <c r="D131" s="95"/>
      <c r="E131" s="95"/>
      <c r="F131" s="95"/>
      <c r="G131" s="95"/>
      <c r="H131" s="95"/>
      <c r="I131" s="95"/>
      <c r="J131" s="95"/>
      <c r="K131" s="96"/>
      <c r="L131" s="95"/>
      <c r="M131" s="97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82" t="s">
        <v>121</v>
      </c>
      <c r="C134" s="101" t="s">
        <v>221</v>
      </c>
      <c r="J134" s="279"/>
      <c r="L134" s="120"/>
      <c r="M134" s="72" t="s">
        <v>229</v>
      </c>
      <c r="N134" s="264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5" t="e">
        <f>((M136*100)/Points!G23)</f>
        <v>#DIV/0!</v>
      </c>
      <c r="B135" s="144" t="s">
        <v>130</v>
      </c>
      <c r="C135" s="130" t="s">
        <v>126</v>
      </c>
      <c r="D135" s="89"/>
      <c r="K135" s="91">
        <f>IF(D135=$AG$3,0,1)</f>
        <v>1</v>
      </c>
      <c r="L135" s="120">
        <f>IF(D135=$AG$3,Points!F175,0)</f>
        <v>0</v>
      </c>
      <c r="M135" s="263"/>
      <c r="N135" s="66">
        <f>IF(D135="oui",2,0)</f>
        <v>0</v>
      </c>
      <c r="P135" s="175">
        <f>IF(D135="NA",2,0)</f>
        <v>0</v>
      </c>
      <c r="U135" s="175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6"/>
      <c r="C136" s="100"/>
      <c r="D136" s="82"/>
      <c r="E136" s="82"/>
      <c r="F136" s="82"/>
      <c r="G136" s="82"/>
      <c r="H136" s="82"/>
      <c r="I136" s="82"/>
      <c r="J136" s="82"/>
      <c r="K136" s="91"/>
      <c r="L136" s="90"/>
      <c r="M136" s="72" t="e">
        <f>L137</f>
        <v>#DIV/0!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6"/>
      <c r="C137" s="283" t="s">
        <v>249</v>
      </c>
      <c r="D137" s="117" t="s">
        <v>82</v>
      </c>
      <c r="E137" s="117" t="s">
        <v>84</v>
      </c>
      <c r="F137" s="117" t="s">
        <v>85</v>
      </c>
      <c r="G137" s="117" t="s">
        <v>86</v>
      </c>
      <c r="H137" s="117" t="s">
        <v>87</v>
      </c>
      <c r="K137" s="91" t="e">
        <f>(J139*Points!F135)*K135</f>
        <v>#DIV/0!</v>
      </c>
      <c r="L137" s="90" t="e">
        <f>IF(L146&gt;0,L146,0)</f>
        <v>#DIV/0!</v>
      </c>
      <c r="N137" s="66">
        <f>IF(D137="oui",2,0)</f>
        <v>0</v>
      </c>
      <c r="P137" s="175">
        <f>IF(D137="NA",2,0)</f>
        <v>0</v>
      </c>
      <c r="U137" s="175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6"/>
      <c r="C138" s="116"/>
      <c r="D138" s="89"/>
      <c r="E138" s="89"/>
      <c r="F138" s="89"/>
      <c r="G138" s="89"/>
      <c r="H138" s="89"/>
      <c r="K138" s="91"/>
      <c r="L138" s="120" t="e">
        <f>(J139*Points!F23)*K135</f>
        <v>#DIV/0!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6"/>
      <c r="C139" s="100"/>
      <c r="D139" s="90">
        <f>IF(D138=$AG$3,1,0)</f>
        <v>0</v>
      </c>
      <c r="E139" s="90">
        <f t="shared" ref="E139:H139" si="64">IF(E138=$AG$3,1,0)</f>
        <v>0</v>
      </c>
      <c r="F139" s="90">
        <f t="shared" si="64"/>
        <v>0</v>
      </c>
      <c r="G139" s="90">
        <f t="shared" si="64"/>
        <v>0</v>
      </c>
      <c r="H139" s="90">
        <f t="shared" si="64"/>
        <v>0</v>
      </c>
      <c r="I139" s="23">
        <f>SUM(D139:H139)</f>
        <v>0</v>
      </c>
      <c r="J139" s="23" t="e">
        <f>(I139+I143)/(I140+I144)</f>
        <v>#DIV/0!</v>
      </c>
      <c r="K139" s="91"/>
      <c r="L139" s="90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6"/>
      <c r="C140" s="100"/>
      <c r="D140" s="90">
        <f>IF(D138&lt;&gt;"",1,0)</f>
        <v>0</v>
      </c>
      <c r="E140" s="90">
        <f t="shared" ref="E140:H140" si="65">IF(E138&lt;&gt;"",1,0)</f>
        <v>0</v>
      </c>
      <c r="F140" s="90">
        <f t="shared" si="65"/>
        <v>0</v>
      </c>
      <c r="G140" s="90">
        <f t="shared" si="65"/>
        <v>0</v>
      </c>
      <c r="H140" s="90">
        <f t="shared" si="65"/>
        <v>0</v>
      </c>
      <c r="I140" s="23">
        <f t="shared" ref="I140" si="66">SUM(D140:H140)</f>
        <v>0</v>
      </c>
      <c r="K140" s="91"/>
      <c r="L140" s="90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6"/>
      <c r="C141" s="116"/>
      <c r="D141" s="117" t="s">
        <v>83</v>
      </c>
      <c r="E141" s="117" t="s">
        <v>88</v>
      </c>
      <c r="F141" s="117" t="s">
        <v>89</v>
      </c>
      <c r="G141" s="117" t="s">
        <v>90</v>
      </c>
      <c r="H141" s="117" t="s">
        <v>91</v>
      </c>
      <c r="K141" s="91"/>
      <c r="L141" s="90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6"/>
      <c r="C142" s="116"/>
      <c r="D142" s="89"/>
      <c r="E142" s="89"/>
      <c r="F142" s="89"/>
      <c r="G142" s="89"/>
      <c r="H142" s="89"/>
      <c r="K142" s="91"/>
      <c r="L142" s="90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6"/>
      <c r="C143" s="100"/>
      <c r="D143" s="90">
        <f>IF(D142=$AG$3,1,0)</f>
        <v>0</v>
      </c>
      <c r="E143" s="90">
        <f t="shared" ref="E143:H143" si="67">IF(E142=$AG$3,1,0)</f>
        <v>0</v>
      </c>
      <c r="F143" s="90">
        <f t="shared" si="67"/>
        <v>0</v>
      </c>
      <c r="G143" s="90">
        <f t="shared" si="67"/>
        <v>0</v>
      </c>
      <c r="H143" s="90">
        <f t="shared" si="67"/>
        <v>0</v>
      </c>
      <c r="I143" s="23">
        <f t="shared" ref="I143:I144" si="68">SUM(D143:H143)</f>
        <v>0</v>
      </c>
      <c r="K143" s="91"/>
      <c r="L143" s="90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6"/>
      <c r="C144" s="100"/>
      <c r="D144" s="90">
        <f>IF(D142&lt;&gt;"",1,0)</f>
        <v>0</v>
      </c>
      <c r="E144" s="90">
        <f t="shared" ref="E144:H144" si="69">IF(E142&lt;&gt;"",1,0)</f>
        <v>0</v>
      </c>
      <c r="F144" s="90">
        <f t="shared" si="69"/>
        <v>0</v>
      </c>
      <c r="G144" s="90">
        <f t="shared" si="69"/>
        <v>0</v>
      </c>
      <c r="H144" s="90">
        <f t="shared" si="69"/>
        <v>0</v>
      </c>
      <c r="I144" s="23">
        <f t="shared" si="68"/>
        <v>0</v>
      </c>
      <c r="K144" s="91"/>
      <c r="L144" s="90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6"/>
      <c r="C145" s="123"/>
      <c r="K145" s="91"/>
      <c r="L145" s="90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6"/>
      <c r="C146" s="132" t="s">
        <v>250</v>
      </c>
      <c r="D146" s="89" t="s">
        <v>59</v>
      </c>
      <c r="E146" s="82"/>
      <c r="F146" s="82"/>
      <c r="G146" s="82"/>
      <c r="H146" s="82"/>
      <c r="I146" s="82"/>
      <c r="J146" s="82"/>
      <c r="K146" s="121"/>
      <c r="L146" s="120" t="e">
        <f>IF(D146=$AG$3,(L138-K147),L138)</f>
        <v>#DIV/0!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6"/>
      <c r="C147" s="137" t="s">
        <v>155</v>
      </c>
      <c r="D147" s="89"/>
      <c r="E147" s="118"/>
      <c r="F147" s="180"/>
      <c r="G147" s="118"/>
      <c r="H147" s="118"/>
      <c r="I147" s="118"/>
      <c r="J147" s="118"/>
      <c r="K147" s="121">
        <f>IF(D147&lt;=20,(D147/2),Points!F23)</f>
        <v>0</v>
      </c>
      <c r="L147" s="90"/>
      <c r="N147" s="66">
        <f>IF(D147="oui",2,0)</f>
        <v>0</v>
      </c>
      <c r="P147" s="175">
        <f>IF(D147="NA",2,0)</f>
        <v>0</v>
      </c>
      <c r="U147" s="175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6"/>
      <c r="C148" s="119"/>
      <c r="D148" s="118"/>
      <c r="E148" s="118"/>
      <c r="F148" s="118"/>
      <c r="G148" s="118"/>
      <c r="H148" s="118"/>
      <c r="I148" s="118"/>
      <c r="J148" s="118"/>
      <c r="K148" s="121"/>
      <c r="L148" s="90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6"/>
      <c r="C149" s="100"/>
      <c r="D149" s="90" t="e">
        <f>IF(#REF!&lt;&gt;"",1,0)</f>
        <v>#REF!</v>
      </c>
      <c r="E149" s="90" t="e">
        <f>IF(#REF!&lt;&gt;"",1,0)</f>
        <v>#REF!</v>
      </c>
      <c r="F149" s="90" t="e">
        <f>IF(#REF!&lt;&gt;"",1,0)</f>
        <v>#REF!</v>
      </c>
      <c r="G149" s="90" t="e">
        <f>IF(#REF!&lt;&gt;"",1,0)</f>
        <v>#REF!</v>
      </c>
      <c r="H149" s="90" t="e">
        <f>IF(#REF!&lt;&gt;"",1,0)</f>
        <v>#REF!</v>
      </c>
      <c r="I149" s="23" t="e">
        <f t="shared" ref="I149" si="71">SUM(D149:H149)</f>
        <v>#REF!</v>
      </c>
      <c r="K149" s="87"/>
      <c r="L149" s="90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91" customFormat="1" ht="3.6" customHeight="1" x14ac:dyDescent="0.25">
      <c r="D150" s="292"/>
      <c r="E150" s="292"/>
      <c r="F150" s="292"/>
      <c r="G150" s="292"/>
      <c r="H150" s="292"/>
      <c r="I150" s="292"/>
      <c r="J150" s="292"/>
      <c r="K150" s="293"/>
      <c r="L150" s="292"/>
      <c r="M150" s="292"/>
      <c r="N150" s="281"/>
      <c r="O150" s="280"/>
      <c r="P150" s="280"/>
      <c r="Q150" s="280"/>
      <c r="R150" s="294"/>
      <c r="S150" s="280"/>
      <c r="T150" s="280"/>
      <c r="U150" s="280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6"/>
      <c r="C152" s="297" t="s">
        <v>188</v>
      </c>
      <c r="L152" s="90"/>
      <c r="M152" s="72" t="s">
        <v>230</v>
      </c>
      <c r="N152" s="264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5"/>
      <c r="B153" s="201"/>
      <c r="C153" s="295" t="s">
        <v>251</v>
      </c>
      <c r="D153" s="89"/>
      <c r="E153" s="104"/>
      <c r="F153" s="104"/>
      <c r="G153" s="104"/>
      <c r="H153" s="104"/>
      <c r="I153" s="104"/>
      <c r="J153" s="104"/>
      <c r="L153" s="90">
        <f>IF(D153=$AG$3,Points!F27,0)</f>
        <v>0</v>
      </c>
      <c r="M153" s="72" t="e">
        <f>L153+L157</f>
        <v>#DIV/0!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8"/>
      <c r="C154" s="100"/>
      <c r="D154" s="104"/>
      <c r="E154" s="104"/>
      <c r="F154" s="104"/>
      <c r="G154" s="104"/>
      <c r="H154" s="104"/>
      <c r="I154" s="104"/>
      <c r="J154" s="104"/>
      <c r="L154" s="90"/>
      <c r="N154" s="66">
        <f>IF(D154="oui",2,0)</f>
        <v>0</v>
      </c>
      <c r="P154" s="175">
        <f>IF(D154="NA",0,0)</f>
        <v>0</v>
      </c>
      <c r="U154" s="175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7" t="e">
        <f>((M153*100)/Points!G27)</f>
        <v>#DIV/0!</v>
      </c>
      <c r="B155" s="202" t="s">
        <v>130</v>
      </c>
      <c r="C155" s="205" t="s">
        <v>232</v>
      </c>
      <c r="D155" s="104"/>
      <c r="E155" s="104"/>
      <c r="F155" s="104"/>
      <c r="G155" s="104"/>
      <c r="H155" s="104"/>
      <c r="I155" s="104"/>
      <c r="J155" s="104"/>
      <c r="L155" s="90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203"/>
      <c r="C156" s="122"/>
      <c r="D156" s="104"/>
      <c r="E156" s="104"/>
      <c r="F156" s="104"/>
      <c r="G156" s="104"/>
      <c r="H156" s="104"/>
      <c r="I156" s="104"/>
      <c r="J156" s="104"/>
      <c r="L156" s="90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6"/>
      <c r="C157" s="135" t="s">
        <v>252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7"/>
      <c r="L157" s="90" t="e">
        <f>J159*Points!F28</f>
        <v>#DIV/0!</v>
      </c>
      <c r="M157" s="66"/>
      <c r="N157" s="10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6"/>
      <c r="C158" s="205" t="s">
        <v>204</v>
      </c>
      <c r="D158" s="89"/>
      <c r="E158" s="89"/>
      <c r="F158" s="89"/>
      <c r="G158" s="89"/>
      <c r="H158" s="89"/>
      <c r="K158" s="87"/>
      <c r="L158" s="90"/>
      <c r="M158" s="66"/>
      <c r="N158" s="10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6"/>
      <c r="C159" s="205"/>
      <c r="D159" s="90">
        <f>IF(D158=$AG$3,1,0)</f>
        <v>0</v>
      </c>
      <c r="E159" s="90">
        <f t="shared" ref="E159:H159" si="73">IF(E158=$AG$3,1,0)</f>
        <v>0</v>
      </c>
      <c r="F159" s="90">
        <f t="shared" si="73"/>
        <v>0</v>
      </c>
      <c r="G159" s="90">
        <f t="shared" si="73"/>
        <v>0</v>
      </c>
      <c r="H159" s="90">
        <f t="shared" si="73"/>
        <v>0</v>
      </c>
      <c r="I159" s="208">
        <f>SUM(D159:H159)</f>
        <v>0</v>
      </c>
      <c r="J159" s="208" t="e">
        <f>(I159+I163+I167)/(I160+I164+I168)</f>
        <v>#DIV/0!</v>
      </c>
      <c r="K159" s="105"/>
      <c r="L159" s="90"/>
      <c r="M159" s="66"/>
      <c r="N159" s="10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6"/>
      <c r="C160" s="205"/>
      <c r="D160" s="90">
        <f>IF(D158&lt;&gt;"",1,0)</f>
        <v>0</v>
      </c>
      <c r="E160" s="90">
        <f t="shared" ref="E160:H160" si="74">IF(E158&lt;&gt;"",1,0)</f>
        <v>0</v>
      </c>
      <c r="F160" s="90">
        <f t="shared" si="74"/>
        <v>0</v>
      </c>
      <c r="G160" s="90">
        <f t="shared" si="74"/>
        <v>0</v>
      </c>
      <c r="H160" s="90">
        <f t="shared" si="74"/>
        <v>0</v>
      </c>
      <c r="I160" s="208">
        <f>SUM(D160:H160)</f>
        <v>0</v>
      </c>
      <c r="J160" s="208"/>
      <c r="K160" s="87"/>
      <c r="L160" s="90"/>
      <c r="M160" s="66"/>
      <c r="N160" s="10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6"/>
      <c r="C161" s="205" t="s">
        <v>205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8"/>
      <c r="J161" s="208"/>
      <c r="K161" s="87"/>
      <c r="L161" s="90"/>
      <c r="M161" s="66"/>
      <c r="N161" s="10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6"/>
      <c r="C162" s="205" t="s">
        <v>206</v>
      </c>
      <c r="D162" s="89"/>
      <c r="E162" s="89"/>
      <c r="F162" s="89"/>
      <c r="G162" s="89"/>
      <c r="H162" s="89"/>
      <c r="I162" s="208"/>
      <c r="J162" s="208"/>
      <c r="K162" s="87"/>
      <c r="L162" s="90"/>
      <c r="M162" s="66"/>
      <c r="N162" s="10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6"/>
      <c r="C163" s="100"/>
      <c r="D163" s="90">
        <f>IF(D162=$AG$3,1,0)</f>
        <v>0</v>
      </c>
      <c r="E163" s="90">
        <f t="shared" ref="E163:H163" si="75">IF(E162=$AG$3,1,0)</f>
        <v>0</v>
      </c>
      <c r="F163" s="90">
        <f t="shared" si="75"/>
        <v>0</v>
      </c>
      <c r="G163" s="90">
        <f t="shared" si="75"/>
        <v>0</v>
      </c>
      <c r="H163" s="90">
        <f t="shared" si="75"/>
        <v>0</v>
      </c>
      <c r="I163" s="208">
        <f t="shared" ref="I163:I164" si="76">SUM(D163:H163)</f>
        <v>0</v>
      </c>
      <c r="J163" s="208"/>
      <c r="K163" s="87"/>
      <c r="L163" s="90"/>
      <c r="M163" s="66"/>
      <c r="N163" s="10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6"/>
      <c r="C164" s="100"/>
      <c r="D164" s="90">
        <f>IF(D162&lt;&gt;"",1,0)</f>
        <v>0</v>
      </c>
      <c r="E164" s="90">
        <f t="shared" ref="E164:H164" si="77">IF(E162&lt;&gt;"",1,0)</f>
        <v>0</v>
      </c>
      <c r="F164" s="90">
        <f t="shared" si="77"/>
        <v>0</v>
      </c>
      <c r="G164" s="90">
        <f t="shared" si="77"/>
        <v>0</v>
      </c>
      <c r="H164" s="90">
        <f t="shared" si="77"/>
        <v>0</v>
      </c>
      <c r="I164" s="208">
        <f t="shared" si="76"/>
        <v>0</v>
      </c>
      <c r="J164" s="208"/>
      <c r="K164" s="87"/>
      <c r="L164" s="90"/>
      <c r="M164" s="66"/>
      <c r="N164" s="10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6"/>
      <c r="C165" s="204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8"/>
      <c r="J165" s="208"/>
      <c r="K165" s="87"/>
      <c r="L165" s="90"/>
      <c r="M165" s="66"/>
      <c r="N165" s="10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6"/>
      <c r="C166" s="204"/>
      <c r="D166" s="89"/>
      <c r="E166" s="89"/>
      <c r="F166" s="89"/>
      <c r="G166" s="89"/>
      <c r="H166" s="89"/>
      <c r="I166" s="208"/>
      <c r="J166" s="208"/>
      <c r="K166" s="87"/>
      <c r="L166" s="90"/>
      <c r="M166" s="66"/>
      <c r="N166" s="10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6"/>
      <c r="C167" s="206"/>
      <c r="D167" s="90">
        <f>IF(D166=$AG$3,1,0)</f>
        <v>0</v>
      </c>
      <c r="E167" s="90">
        <f t="shared" ref="E167:H167" si="78">IF(E166=$AG$3,1,0)</f>
        <v>0</v>
      </c>
      <c r="F167" s="90">
        <f t="shared" si="78"/>
        <v>0</v>
      </c>
      <c r="G167" s="90">
        <f t="shared" si="78"/>
        <v>0</v>
      </c>
      <c r="H167" s="90">
        <f t="shared" si="78"/>
        <v>0</v>
      </c>
      <c r="I167" s="208">
        <f t="shared" ref="I167:I168" si="79">SUM(D167:H167)</f>
        <v>0</v>
      </c>
      <c r="J167" s="208"/>
      <c r="K167" s="87"/>
      <c r="L167" s="90"/>
      <c r="M167" s="66"/>
      <c r="N167" s="10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6"/>
      <c r="C168" s="100"/>
      <c r="D168" s="90">
        <f>IF(D166&lt;&gt;"",1,0)</f>
        <v>0</v>
      </c>
      <c r="E168" s="90">
        <f t="shared" ref="E168:H168" si="80">IF(E166&lt;&gt;"",1,0)</f>
        <v>0</v>
      </c>
      <c r="F168" s="90">
        <f t="shared" si="80"/>
        <v>0</v>
      </c>
      <c r="G168" s="90">
        <f t="shared" si="80"/>
        <v>0</v>
      </c>
      <c r="H168" s="90">
        <f t="shared" si="80"/>
        <v>0</v>
      </c>
      <c r="I168" s="208">
        <f t="shared" si="79"/>
        <v>0</v>
      </c>
      <c r="J168" s="208"/>
      <c r="K168" s="87"/>
      <c r="L168" s="90"/>
      <c r="M168" s="66"/>
      <c r="N168" s="10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6"/>
      <c r="C169" s="126"/>
      <c r="K169" s="91"/>
      <c r="L169" s="90"/>
      <c r="M169" s="66"/>
      <c r="N169" s="10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91" customFormat="1" x14ac:dyDescent="0.25">
      <c r="D170" s="292"/>
      <c r="E170" s="292"/>
      <c r="F170" s="292"/>
      <c r="G170" s="292"/>
      <c r="H170" s="292"/>
      <c r="I170" s="292"/>
      <c r="J170" s="292"/>
      <c r="K170" s="293"/>
      <c r="L170" s="292"/>
      <c r="M170" s="292"/>
      <c r="N170" s="281"/>
      <c r="O170" s="280"/>
      <c r="P170" s="280"/>
      <c r="Q170" s="280"/>
      <c r="R170" s="294"/>
      <c r="S170" s="280"/>
      <c r="T170" s="280"/>
      <c r="U170" s="280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6" t="s">
        <v>121</v>
      </c>
      <c r="C172" s="297" t="s">
        <v>188</v>
      </c>
      <c r="E172" s="180"/>
      <c r="L172" s="90"/>
      <c r="M172" s="72" t="s">
        <v>231</v>
      </c>
      <c r="N172" s="264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7"/>
      <c r="B173" s="201"/>
      <c r="C173" s="298" t="s">
        <v>253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7"/>
      <c r="L173" s="90" t="e">
        <f>J175*Points!F30</f>
        <v>#DIV/0!</v>
      </c>
      <c r="M173" s="263"/>
      <c r="N173" s="66">
        <f>IF(D173="oui",1,0)</f>
        <v>0</v>
      </c>
      <c r="P173" s="175">
        <f>IF(D173="NA",1,0)</f>
        <v>0</v>
      </c>
      <c r="U173" s="175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7" t="e">
        <f>((M174*100)/Points!G30)</f>
        <v>#DIV/0!</v>
      </c>
      <c r="B174" s="202" t="s">
        <v>130</v>
      </c>
      <c r="C174" s="124"/>
      <c r="D174" s="89"/>
      <c r="E174" s="89"/>
      <c r="F174" s="89"/>
      <c r="G174" s="89"/>
      <c r="H174" s="89"/>
      <c r="K174" s="87"/>
      <c r="L174" s="90"/>
      <c r="M174" s="72" t="e">
        <f>L173</f>
        <v>#DIV/0!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8"/>
      <c r="C175" s="100"/>
      <c r="D175" s="90">
        <f>IF(D174=$AG$3,1,0)</f>
        <v>0</v>
      </c>
      <c r="E175" s="90">
        <f t="shared" ref="E175:H175" si="82">IF(E174=$AG$3,1,0)</f>
        <v>0</v>
      </c>
      <c r="F175" s="90">
        <f t="shared" si="82"/>
        <v>0</v>
      </c>
      <c r="G175" s="90">
        <f t="shared" si="82"/>
        <v>0</v>
      </c>
      <c r="H175" s="90">
        <f t="shared" si="82"/>
        <v>0</v>
      </c>
      <c r="I175" s="23">
        <f>SUM(D175:H175)</f>
        <v>0</v>
      </c>
      <c r="J175" s="23" t="e">
        <f>(I175+I179+I183)/(I176+I180+I184)</f>
        <v>#DIV/0!</v>
      </c>
      <c r="K175" s="105"/>
      <c r="L175" s="90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8"/>
      <c r="C176" s="100"/>
      <c r="D176" s="90">
        <f>IF(D174&lt;&gt;"",1,0)</f>
        <v>0</v>
      </c>
      <c r="E176" s="90">
        <f t="shared" ref="E176:H176" si="83">IF(E174&lt;&gt;"",1,0)</f>
        <v>0</v>
      </c>
      <c r="F176" s="90">
        <f t="shared" si="83"/>
        <v>0</v>
      </c>
      <c r="G176" s="90">
        <f t="shared" si="83"/>
        <v>0</v>
      </c>
      <c r="H176" s="90">
        <f t="shared" si="83"/>
        <v>0</v>
      </c>
      <c r="I176" s="23">
        <f>SUM(D176:H176)</f>
        <v>0</v>
      </c>
      <c r="K176" s="87"/>
      <c r="L176" s="90"/>
      <c r="N176" s="67"/>
      <c r="O176" s="143"/>
      <c r="P176" s="143"/>
      <c r="Q176" s="143"/>
      <c r="R176" s="143"/>
      <c r="S176" s="143"/>
      <c r="T176" s="143"/>
      <c r="U176" s="143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8"/>
      <c r="C177" s="124"/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7"/>
      <c r="L177" s="90"/>
      <c r="N177" s="67"/>
      <c r="O177" s="143"/>
      <c r="P177" s="143"/>
      <c r="Q177" s="143"/>
      <c r="R177" s="143"/>
      <c r="S177" s="143"/>
      <c r="T177" s="143"/>
      <c r="U177" s="143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8"/>
      <c r="C178" s="124"/>
      <c r="D178" s="89"/>
      <c r="E178" s="89"/>
      <c r="F178" s="89"/>
      <c r="G178" s="89"/>
      <c r="H178" s="89"/>
      <c r="K178" s="87"/>
      <c r="L178" s="90"/>
      <c r="N178" s="67"/>
      <c r="O178" s="143"/>
      <c r="P178" s="143"/>
      <c r="Q178" s="143"/>
      <c r="R178" s="143"/>
      <c r="S178" s="143"/>
      <c r="T178" s="143"/>
      <c r="U178" s="143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8"/>
      <c r="C179" s="100"/>
      <c r="D179" s="90">
        <f>IF(D178=$AG$3,1,0)</f>
        <v>0</v>
      </c>
      <c r="E179" s="90">
        <f t="shared" ref="E179:H179" si="84">IF(E178=$AG$3,1,0)</f>
        <v>0</v>
      </c>
      <c r="F179" s="90">
        <f t="shared" si="84"/>
        <v>0</v>
      </c>
      <c r="G179" s="90">
        <f t="shared" si="84"/>
        <v>0</v>
      </c>
      <c r="H179" s="90">
        <f t="shared" si="84"/>
        <v>0</v>
      </c>
      <c r="I179" s="23">
        <f t="shared" ref="I179:I180" si="85">SUM(D179:H179)</f>
        <v>0</v>
      </c>
      <c r="K179" s="87"/>
      <c r="L179" s="90"/>
      <c r="N179" s="67"/>
      <c r="O179" s="143"/>
      <c r="P179" s="143"/>
      <c r="Q179" s="143"/>
      <c r="R179" s="143"/>
      <c r="S179" s="143"/>
      <c r="T179" s="143"/>
      <c r="U179" s="143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8"/>
      <c r="C180" s="100"/>
      <c r="D180" s="90">
        <f>IF(D178&lt;&gt;"",1,0)</f>
        <v>0</v>
      </c>
      <c r="E180" s="90">
        <f t="shared" ref="E180:H180" si="86">IF(E178&lt;&gt;"",1,0)</f>
        <v>0</v>
      </c>
      <c r="F180" s="90">
        <f t="shared" si="86"/>
        <v>0</v>
      </c>
      <c r="G180" s="90">
        <f t="shared" si="86"/>
        <v>0</v>
      </c>
      <c r="H180" s="90">
        <f t="shared" si="86"/>
        <v>0</v>
      </c>
      <c r="I180" s="23">
        <f t="shared" si="85"/>
        <v>0</v>
      </c>
      <c r="K180" s="87"/>
      <c r="L180" s="90"/>
      <c r="N180" s="67"/>
      <c r="O180" s="143"/>
      <c r="P180" s="143"/>
      <c r="Q180" s="143"/>
      <c r="R180" s="143"/>
      <c r="S180" s="143"/>
      <c r="T180" s="143"/>
      <c r="U180" s="143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8"/>
      <c r="C181" s="124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7"/>
      <c r="L181" s="90"/>
      <c r="N181" s="67"/>
      <c r="O181" s="143"/>
      <c r="P181" s="143"/>
      <c r="Q181" s="143"/>
      <c r="R181" s="143"/>
      <c r="S181" s="143"/>
      <c r="T181" s="143"/>
      <c r="U181" s="143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8"/>
      <c r="C182" s="124"/>
      <c r="D182" s="89"/>
      <c r="E182" s="89"/>
      <c r="F182" s="89"/>
      <c r="G182" s="89"/>
      <c r="H182" s="89"/>
      <c r="K182" s="87"/>
      <c r="L182" s="90"/>
      <c r="N182" s="67"/>
      <c r="O182" s="143"/>
      <c r="P182" s="143"/>
      <c r="Q182" s="143"/>
      <c r="R182" s="143"/>
      <c r="S182" s="143"/>
      <c r="T182" s="143"/>
      <c r="U182" s="143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8"/>
      <c r="C183" s="100"/>
      <c r="D183" s="90">
        <f>IF(D182=$AG$3,1,0)</f>
        <v>0</v>
      </c>
      <c r="E183" s="90">
        <f t="shared" ref="E183:H183" si="87">IF(E182=$AG$3,1,0)</f>
        <v>0</v>
      </c>
      <c r="F183" s="90">
        <f t="shared" si="87"/>
        <v>0</v>
      </c>
      <c r="G183" s="90">
        <f t="shared" si="87"/>
        <v>0</v>
      </c>
      <c r="H183" s="90">
        <f t="shared" si="87"/>
        <v>0</v>
      </c>
      <c r="I183" s="23">
        <f t="shared" ref="I183:I184" si="88">SUM(D183:H183)</f>
        <v>0</v>
      </c>
      <c r="K183" s="87"/>
      <c r="L183" s="90"/>
      <c r="N183" s="67"/>
      <c r="O183" s="143"/>
      <c r="P183" s="143"/>
      <c r="Q183" s="143"/>
      <c r="R183" s="143"/>
      <c r="S183" s="143"/>
      <c r="T183" s="143"/>
      <c r="U183" s="143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8"/>
      <c r="C184" s="100"/>
      <c r="D184" s="90">
        <f>IF(D182&lt;&gt;"",1,0)</f>
        <v>0</v>
      </c>
      <c r="E184" s="90">
        <f t="shared" ref="E184:H184" si="89">IF(E182&lt;&gt;"",1,0)</f>
        <v>0</v>
      </c>
      <c r="F184" s="90">
        <f t="shared" si="89"/>
        <v>0</v>
      </c>
      <c r="G184" s="90">
        <f t="shared" si="89"/>
        <v>0</v>
      </c>
      <c r="H184" s="90">
        <f t="shared" si="89"/>
        <v>0</v>
      </c>
      <c r="I184" s="23">
        <f t="shared" si="88"/>
        <v>0</v>
      </c>
      <c r="K184" s="87"/>
      <c r="L184" s="90"/>
      <c r="N184" s="67"/>
      <c r="O184" s="143"/>
      <c r="P184" s="143"/>
      <c r="Q184" s="143"/>
      <c r="R184" s="143"/>
      <c r="S184" s="143"/>
      <c r="T184" s="143"/>
      <c r="U184" s="143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203"/>
      <c r="C185" s="124"/>
      <c r="L185" s="90"/>
      <c r="N185" s="67"/>
      <c r="O185" s="143"/>
      <c r="P185" s="143"/>
      <c r="Q185" s="143"/>
      <c r="R185" s="143"/>
      <c r="S185" s="143"/>
      <c r="T185" s="143"/>
      <c r="U185" s="143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3"/>
      <c r="C186" s="94"/>
      <c r="D186" s="95"/>
      <c r="E186" s="95"/>
      <c r="F186" s="95"/>
      <c r="G186" s="95"/>
      <c r="H186" s="95"/>
      <c r="I186" s="95"/>
      <c r="J186" s="95"/>
      <c r="K186" s="96"/>
      <c r="L186" s="95"/>
      <c r="M186" s="97"/>
      <c r="N186" s="67"/>
      <c r="O186" s="143"/>
      <c r="P186" s="143"/>
      <c r="Q186" s="143"/>
      <c r="R186" s="143"/>
      <c r="S186" s="143"/>
      <c r="T186" s="143"/>
      <c r="U186" s="143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3"/>
      <c r="P187" s="143"/>
      <c r="Q187" s="143"/>
      <c r="R187" s="143"/>
      <c r="S187" s="143"/>
      <c r="T187" s="143"/>
      <c r="U187" s="143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3" t="e">
        <f>M8+M37+M46+M59+M63+M70+M78+M115+M136+M153+M174</f>
        <v>#DIV/0!</v>
      </c>
    </row>
    <row r="221" spans="4:45" s="143" customFormat="1" x14ac:dyDescent="0.25">
      <c r="D221" s="178"/>
      <c r="E221" s="178"/>
      <c r="F221" s="178"/>
      <c r="G221" s="178"/>
      <c r="H221" s="178"/>
      <c r="I221" s="178"/>
      <c r="J221" s="178"/>
      <c r="K221" s="179"/>
      <c r="L221" s="178"/>
      <c r="N221" s="174"/>
      <c r="O221" s="175"/>
      <c r="P221" s="175"/>
      <c r="Q221" s="175"/>
      <c r="R221" s="176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</row>
    <row r="222" spans="4:45" s="143" customFormat="1" x14ac:dyDescent="0.25">
      <c r="D222" s="178"/>
      <c r="E222" s="178"/>
      <c r="F222" s="178"/>
      <c r="G222" s="178"/>
      <c r="H222" s="178"/>
      <c r="I222" s="178"/>
      <c r="J222" s="178"/>
      <c r="K222" s="179"/>
      <c r="L222" s="178"/>
      <c r="N222" s="174"/>
      <c r="O222" s="175"/>
      <c r="P222" s="175"/>
      <c r="Q222" s="175"/>
      <c r="R222" s="176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</row>
    <row r="223" spans="4:45" s="143" customFormat="1" x14ac:dyDescent="0.25">
      <c r="D223" s="178"/>
      <c r="E223" s="178"/>
      <c r="F223" s="178"/>
      <c r="G223" s="178"/>
      <c r="H223" s="178"/>
      <c r="I223" s="178"/>
      <c r="J223" s="178"/>
      <c r="K223" s="179"/>
      <c r="L223" s="178"/>
      <c r="N223" s="174"/>
      <c r="O223" s="175"/>
      <c r="P223" s="175"/>
      <c r="Q223" s="175"/>
      <c r="R223" s="176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</row>
    <row r="224" spans="4:45" s="143" customFormat="1" x14ac:dyDescent="0.25">
      <c r="D224" s="178"/>
      <c r="E224" s="178"/>
      <c r="F224" s="178"/>
      <c r="G224" s="178"/>
      <c r="H224" s="178"/>
      <c r="I224" s="178"/>
      <c r="J224" s="178"/>
      <c r="K224" s="179"/>
      <c r="L224" s="178"/>
      <c r="N224" s="174"/>
      <c r="O224" s="175"/>
      <c r="P224" s="175"/>
      <c r="Q224" s="175"/>
      <c r="R224" s="176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</row>
    <row r="225" spans="4:45" s="143" customFormat="1" x14ac:dyDescent="0.25">
      <c r="D225" s="178"/>
      <c r="E225" s="178"/>
      <c r="F225" s="178"/>
      <c r="G225" s="178"/>
      <c r="H225" s="178"/>
      <c r="I225" s="178"/>
      <c r="J225" s="178"/>
      <c r="K225" s="179"/>
      <c r="L225" s="178"/>
      <c r="N225" s="174"/>
      <c r="O225" s="175"/>
      <c r="P225" s="175"/>
      <c r="Q225" s="175"/>
      <c r="R225" s="176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</row>
    <row r="226" spans="4:45" s="143" customFormat="1" x14ac:dyDescent="0.25">
      <c r="D226" s="178"/>
      <c r="E226" s="178"/>
      <c r="F226" s="178"/>
      <c r="G226" s="178"/>
      <c r="H226" s="178"/>
      <c r="I226" s="178"/>
      <c r="J226" s="178"/>
      <c r="K226" s="179"/>
      <c r="L226" s="178"/>
      <c r="N226" s="174"/>
      <c r="O226" s="175"/>
      <c r="P226" s="175"/>
      <c r="Q226" s="175"/>
      <c r="R226" s="176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</row>
    <row r="227" spans="4:45" s="143" customFormat="1" x14ac:dyDescent="0.25">
      <c r="D227" s="178"/>
      <c r="E227" s="178"/>
      <c r="F227" s="178"/>
      <c r="G227" s="178"/>
      <c r="H227" s="178"/>
      <c r="I227" s="178"/>
      <c r="J227" s="178"/>
      <c r="K227" s="179"/>
      <c r="L227" s="178"/>
      <c r="N227" s="174"/>
      <c r="O227" s="175"/>
      <c r="P227" s="175"/>
      <c r="Q227" s="175"/>
      <c r="R227" s="176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</row>
    <row r="228" spans="4:45" s="143" customFormat="1" x14ac:dyDescent="0.25">
      <c r="D228" s="178"/>
      <c r="E228" s="178"/>
      <c r="F228" s="178"/>
      <c r="G228" s="178"/>
      <c r="H228" s="178"/>
      <c r="I228" s="178"/>
      <c r="J228" s="178"/>
      <c r="K228" s="179"/>
      <c r="L228" s="178"/>
      <c r="N228" s="174"/>
      <c r="O228" s="175"/>
      <c r="P228" s="175"/>
      <c r="Q228" s="175"/>
      <c r="R228" s="176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</row>
    <row r="229" spans="4:45" s="143" customFormat="1" x14ac:dyDescent="0.25">
      <c r="D229" s="178"/>
      <c r="E229" s="178"/>
      <c r="F229" s="178"/>
      <c r="G229" s="178"/>
      <c r="H229" s="178"/>
      <c r="I229" s="178"/>
      <c r="J229" s="178"/>
      <c r="K229" s="179"/>
      <c r="L229" s="178"/>
      <c r="N229" s="174"/>
      <c r="O229" s="175"/>
      <c r="P229" s="175"/>
      <c r="Q229" s="175"/>
      <c r="R229" s="176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</row>
    <row r="230" spans="4:45" s="143" customFormat="1" x14ac:dyDescent="0.25">
      <c r="D230" s="178"/>
      <c r="E230" s="178"/>
      <c r="F230" s="178"/>
      <c r="G230" s="178"/>
      <c r="H230" s="178"/>
      <c r="I230" s="178"/>
      <c r="J230" s="178"/>
      <c r="K230" s="179"/>
      <c r="L230" s="178"/>
      <c r="N230" s="174"/>
      <c r="O230" s="175"/>
      <c r="P230" s="175"/>
      <c r="Q230" s="175"/>
      <c r="R230" s="176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</row>
    <row r="231" spans="4:45" s="143" customFormat="1" x14ac:dyDescent="0.25">
      <c r="D231" s="178"/>
      <c r="E231" s="178"/>
      <c r="F231" s="178"/>
      <c r="G231" s="178"/>
      <c r="H231" s="178"/>
      <c r="I231" s="178"/>
      <c r="J231" s="178"/>
      <c r="K231" s="179"/>
      <c r="L231" s="178"/>
      <c r="N231" s="174"/>
      <c r="O231" s="175"/>
      <c r="P231" s="175"/>
      <c r="Q231" s="175"/>
      <c r="R231" s="176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</row>
    <row r="232" spans="4:45" s="143" customFormat="1" x14ac:dyDescent="0.25">
      <c r="D232" s="178"/>
      <c r="E232" s="178"/>
      <c r="F232" s="178"/>
      <c r="G232" s="178"/>
      <c r="H232" s="178"/>
      <c r="I232" s="178"/>
      <c r="J232" s="178"/>
      <c r="K232" s="179"/>
      <c r="L232" s="178"/>
      <c r="N232" s="174"/>
      <c r="O232" s="175"/>
      <c r="P232" s="175"/>
      <c r="Q232" s="175"/>
      <c r="R232" s="176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</row>
    <row r="233" spans="4:45" s="143" customFormat="1" x14ac:dyDescent="0.25">
      <c r="D233" s="178"/>
      <c r="E233" s="178"/>
      <c r="F233" s="178"/>
      <c r="G233" s="178"/>
      <c r="H233" s="178"/>
      <c r="I233" s="178"/>
      <c r="J233" s="178"/>
      <c r="K233" s="179"/>
      <c r="L233" s="178"/>
      <c r="N233" s="174"/>
      <c r="O233" s="175"/>
      <c r="P233" s="175"/>
      <c r="Q233" s="175"/>
      <c r="R233" s="176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</row>
    <row r="234" spans="4:45" s="143" customFormat="1" x14ac:dyDescent="0.25">
      <c r="D234" s="178"/>
      <c r="E234" s="178"/>
      <c r="F234" s="178"/>
      <c r="G234" s="178"/>
      <c r="H234" s="178"/>
      <c r="I234" s="178"/>
      <c r="J234" s="178"/>
      <c r="K234" s="179"/>
      <c r="L234" s="178"/>
      <c r="N234" s="174"/>
      <c r="O234" s="175"/>
      <c r="P234" s="175"/>
      <c r="Q234" s="175"/>
      <c r="R234" s="176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</row>
    <row r="235" spans="4:45" s="143" customFormat="1" x14ac:dyDescent="0.25">
      <c r="D235" s="178"/>
      <c r="E235" s="178"/>
      <c r="F235" s="178"/>
      <c r="G235" s="178"/>
      <c r="H235" s="178"/>
      <c r="I235" s="178"/>
      <c r="J235" s="178"/>
      <c r="K235" s="179"/>
      <c r="L235" s="178"/>
      <c r="N235" s="174"/>
      <c r="O235" s="175"/>
      <c r="P235" s="175"/>
      <c r="Q235" s="175"/>
      <c r="R235" s="176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</row>
    <row r="236" spans="4:45" s="143" customFormat="1" x14ac:dyDescent="0.25">
      <c r="D236" s="178"/>
      <c r="E236" s="178"/>
      <c r="F236" s="178"/>
      <c r="G236" s="178"/>
      <c r="H236" s="178"/>
      <c r="I236" s="178"/>
      <c r="J236" s="178"/>
      <c r="K236" s="179"/>
      <c r="L236" s="178"/>
      <c r="N236" s="174"/>
      <c r="O236" s="175"/>
      <c r="P236" s="175"/>
      <c r="Q236" s="175"/>
      <c r="R236" s="176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</row>
    <row r="237" spans="4:45" s="143" customFormat="1" x14ac:dyDescent="0.25">
      <c r="D237" s="178"/>
      <c r="E237" s="178"/>
      <c r="F237" s="178"/>
      <c r="G237" s="178"/>
      <c r="H237" s="178"/>
      <c r="I237" s="178"/>
      <c r="J237" s="178"/>
      <c r="K237" s="179"/>
      <c r="L237" s="178"/>
      <c r="N237" s="174"/>
      <c r="O237" s="175"/>
      <c r="P237" s="175"/>
      <c r="Q237" s="175"/>
      <c r="R237" s="176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</row>
    <row r="238" spans="4:45" s="143" customFormat="1" x14ac:dyDescent="0.25">
      <c r="D238" s="178"/>
      <c r="E238" s="178"/>
      <c r="F238" s="178"/>
      <c r="G238" s="178"/>
      <c r="H238" s="178"/>
      <c r="I238" s="178"/>
      <c r="J238" s="178"/>
      <c r="K238" s="179"/>
      <c r="L238" s="178"/>
      <c r="N238" s="174"/>
      <c r="O238" s="175"/>
      <c r="P238" s="175"/>
      <c r="Q238" s="175"/>
      <c r="R238" s="176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</row>
    <row r="239" spans="4:45" s="143" customFormat="1" x14ac:dyDescent="0.25">
      <c r="D239" s="178"/>
      <c r="E239" s="178"/>
      <c r="F239" s="178"/>
      <c r="G239" s="178"/>
      <c r="H239" s="178"/>
      <c r="I239" s="178"/>
      <c r="J239" s="178"/>
      <c r="K239" s="179"/>
      <c r="L239" s="178"/>
      <c r="N239" s="174"/>
      <c r="O239" s="175"/>
      <c r="P239" s="175"/>
      <c r="Q239" s="175"/>
      <c r="R239" s="176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</row>
    <row r="240" spans="4:45" s="143" customFormat="1" x14ac:dyDescent="0.25">
      <c r="D240" s="178"/>
      <c r="E240" s="178"/>
      <c r="F240" s="178"/>
      <c r="G240" s="178"/>
      <c r="H240" s="178"/>
      <c r="I240" s="178"/>
      <c r="J240" s="178"/>
      <c r="K240" s="179"/>
      <c r="L240" s="178"/>
      <c r="N240" s="174"/>
      <c r="O240" s="175"/>
      <c r="P240" s="175"/>
      <c r="Q240" s="175"/>
      <c r="R240" s="176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</row>
    <row r="241" spans="4:45" s="143" customFormat="1" x14ac:dyDescent="0.25">
      <c r="D241" s="178"/>
      <c r="E241" s="178"/>
      <c r="F241" s="178"/>
      <c r="G241" s="178"/>
      <c r="H241" s="178"/>
      <c r="I241" s="178"/>
      <c r="J241" s="178"/>
      <c r="K241" s="179"/>
      <c r="L241" s="178"/>
      <c r="N241" s="174"/>
      <c r="O241" s="175"/>
      <c r="P241" s="175"/>
      <c r="Q241" s="175"/>
      <c r="R241" s="176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</row>
    <row r="242" spans="4:45" s="143" customFormat="1" x14ac:dyDescent="0.25">
      <c r="D242" s="178"/>
      <c r="E242" s="178"/>
      <c r="F242" s="178"/>
      <c r="G242" s="178"/>
      <c r="H242" s="178"/>
      <c r="I242" s="178"/>
      <c r="J242" s="178"/>
      <c r="K242" s="179"/>
      <c r="L242" s="178"/>
      <c r="N242" s="174"/>
      <c r="O242" s="175"/>
      <c r="P242" s="175"/>
      <c r="Q242" s="175"/>
      <c r="R242" s="176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</row>
    <row r="243" spans="4:45" s="143" customFormat="1" x14ac:dyDescent="0.25">
      <c r="D243" s="178"/>
      <c r="E243" s="178"/>
      <c r="F243" s="178"/>
      <c r="G243" s="178"/>
      <c r="H243" s="178"/>
      <c r="I243" s="178"/>
      <c r="J243" s="178"/>
      <c r="K243" s="179"/>
      <c r="L243" s="178"/>
      <c r="N243" s="174"/>
      <c r="O243" s="175"/>
      <c r="P243" s="175"/>
      <c r="Q243" s="175"/>
      <c r="R243" s="176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</row>
    <row r="244" spans="4:45" s="143" customFormat="1" x14ac:dyDescent="0.25">
      <c r="D244" s="178"/>
      <c r="E244" s="178"/>
      <c r="F244" s="178"/>
      <c r="G244" s="178"/>
      <c r="H244" s="178"/>
      <c r="I244" s="178"/>
      <c r="J244" s="178"/>
      <c r="K244" s="179"/>
      <c r="L244" s="178"/>
      <c r="N244" s="174"/>
      <c r="O244" s="175"/>
      <c r="P244" s="175"/>
      <c r="Q244" s="175"/>
      <c r="R244" s="176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</row>
    <row r="245" spans="4:45" s="143" customFormat="1" x14ac:dyDescent="0.25">
      <c r="D245" s="178"/>
      <c r="E245" s="178"/>
      <c r="F245" s="178"/>
      <c r="G245" s="178"/>
      <c r="H245" s="178"/>
      <c r="I245" s="178"/>
      <c r="J245" s="178"/>
      <c r="K245" s="179"/>
      <c r="L245" s="178"/>
      <c r="N245" s="174"/>
      <c r="O245" s="175"/>
      <c r="P245" s="175"/>
      <c r="Q245" s="175"/>
      <c r="R245" s="176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</row>
    <row r="246" spans="4:45" s="143" customFormat="1" x14ac:dyDescent="0.25">
      <c r="D246" s="178"/>
      <c r="E246" s="178"/>
      <c r="F246" s="178"/>
      <c r="G246" s="178"/>
      <c r="H246" s="178"/>
      <c r="I246" s="178"/>
      <c r="J246" s="178"/>
      <c r="K246" s="179"/>
      <c r="L246" s="178"/>
      <c r="N246" s="174"/>
      <c r="O246" s="175"/>
      <c r="P246" s="175"/>
      <c r="Q246" s="175"/>
      <c r="R246" s="176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</row>
    <row r="247" spans="4:45" s="143" customFormat="1" x14ac:dyDescent="0.25">
      <c r="D247" s="178"/>
      <c r="E247" s="178"/>
      <c r="F247" s="178"/>
      <c r="G247" s="178"/>
      <c r="H247" s="178"/>
      <c r="I247" s="178"/>
      <c r="J247" s="178"/>
      <c r="K247" s="179"/>
      <c r="L247" s="178"/>
      <c r="N247" s="174"/>
      <c r="O247" s="175"/>
      <c r="P247" s="175"/>
      <c r="Q247" s="175"/>
      <c r="R247" s="176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</row>
    <row r="248" spans="4:45" s="143" customFormat="1" x14ac:dyDescent="0.25">
      <c r="D248" s="178"/>
      <c r="E248" s="178"/>
      <c r="F248" s="178"/>
      <c r="G248" s="178"/>
      <c r="H248" s="178"/>
      <c r="I248" s="178"/>
      <c r="J248" s="178"/>
      <c r="K248" s="179"/>
      <c r="L248" s="178"/>
      <c r="N248" s="174"/>
      <c r="O248" s="175"/>
      <c r="P248" s="175"/>
      <c r="Q248" s="175"/>
      <c r="R248" s="176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</row>
    <row r="249" spans="4:45" s="143" customFormat="1" x14ac:dyDescent="0.25">
      <c r="D249" s="178"/>
      <c r="E249" s="178"/>
      <c r="F249" s="178"/>
      <c r="G249" s="178"/>
      <c r="H249" s="178"/>
      <c r="I249" s="178"/>
      <c r="J249" s="178"/>
      <c r="K249" s="179"/>
      <c r="L249" s="178"/>
      <c r="N249" s="174"/>
      <c r="O249" s="175"/>
      <c r="P249" s="175"/>
      <c r="Q249" s="175"/>
      <c r="R249" s="176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</row>
    <row r="250" spans="4:45" s="143" customFormat="1" x14ac:dyDescent="0.25">
      <c r="D250" s="178"/>
      <c r="E250" s="178"/>
      <c r="F250" s="178"/>
      <c r="G250" s="178"/>
      <c r="H250" s="178"/>
      <c r="I250" s="178"/>
      <c r="J250" s="178"/>
      <c r="K250" s="179"/>
      <c r="L250" s="178"/>
      <c r="N250" s="174"/>
      <c r="O250" s="175"/>
      <c r="P250" s="175"/>
      <c r="Q250" s="175"/>
      <c r="R250" s="176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</row>
    <row r="251" spans="4:45" s="143" customFormat="1" x14ac:dyDescent="0.25">
      <c r="D251" s="178"/>
      <c r="E251" s="178"/>
      <c r="F251" s="178"/>
      <c r="G251" s="178"/>
      <c r="H251" s="178"/>
      <c r="I251" s="178"/>
      <c r="J251" s="178"/>
      <c r="K251" s="179"/>
      <c r="L251" s="178"/>
      <c r="N251" s="174"/>
      <c r="O251" s="175"/>
      <c r="P251" s="175"/>
      <c r="Q251" s="175"/>
      <c r="R251" s="176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</row>
    <row r="252" spans="4:45" s="143" customFormat="1" x14ac:dyDescent="0.25">
      <c r="D252" s="178"/>
      <c r="E252" s="178"/>
      <c r="F252" s="178"/>
      <c r="G252" s="178"/>
      <c r="H252" s="178"/>
      <c r="I252" s="178"/>
      <c r="J252" s="178"/>
      <c r="K252" s="179"/>
      <c r="L252" s="178"/>
      <c r="N252" s="174"/>
      <c r="O252" s="175"/>
      <c r="P252" s="175"/>
      <c r="Q252" s="175"/>
      <c r="R252" s="176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</row>
    <row r="253" spans="4:45" s="143" customFormat="1" x14ac:dyDescent="0.25">
      <c r="D253" s="178"/>
      <c r="E253" s="178"/>
      <c r="F253" s="178"/>
      <c r="G253" s="178"/>
      <c r="H253" s="178"/>
      <c r="I253" s="178"/>
      <c r="J253" s="178"/>
      <c r="K253" s="179"/>
      <c r="L253" s="178"/>
      <c r="N253" s="174"/>
      <c r="O253" s="175"/>
      <c r="P253" s="175"/>
      <c r="Q253" s="175"/>
      <c r="R253" s="176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</row>
    <row r="254" spans="4:45" s="143" customFormat="1" x14ac:dyDescent="0.25">
      <c r="D254" s="178"/>
      <c r="E254" s="178"/>
      <c r="F254" s="178"/>
      <c r="G254" s="178"/>
      <c r="H254" s="178"/>
      <c r="I254" s="178"/>
      <c r="J254" s="178"/>
      <c r="K254" s="179"/>
      <c r="L254" s="178"/>
      <c r="N254" s="174"/>
      <c r="O254" s="175"/>
      <c r="P254" s="175"/>
      <c r="Q254" s="175"/>
      <c r="R254" s="176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</row>
    <row r="255" spans="4:45" s="143" customFormat="1" x14ac:dyDescent="0.25">
      <c r="D255" s="178"/>
      <c r="E255" s="178"/>
      <c r="F255" s="178"/>
      <c r="G255" s="178"/>
      <c r="H255" s="178"/>
      <c r="I255" s="178"/>
      <c r="J255" s="178"/>
      <c r="K255" s="179"/>
      <c r="L255" s="178"/>
      <c r="N255" s="174"/>
      <c r="O255" s="175"/>
      <c r="P255" s="175"/>
      <c r="Q255" s="175"/>
      <c r="R255" s="176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</row>
    <row r="256" spans="4:45" s="143" customFormat="1" x14ac:dyDescent="0.25">
      <c r="D256" s="178"/>
      <c r="E256" s="178"/>
      <c r="F256" s="178"/>
      <c r="G256" s="178"/>
      <c r="H256" s="178"/>
      <c r="I256" s="178"/>
      <c r="J256" s="178"/>
      <c r="K256" s="179"/>
      <c r="L256" s="178"/>
      <c r="N256" s="174"/>
      <c r="O256" s="175"/>
      <c r="P256" s="175"/>
      <c r="Q256" s="175"/>
      <c r="R256" s="176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</row>
    <row r="257" spans="4:45" s="143" customFormat="1" x14ac:dyDescent="0.25">
      <c r="D257" s="178"/>
      <c r="E257" s="178"/>
      <c r="F257" s="178"/>
      <c r="G257" s="178"/>
      <c r="H257" s="178"/>
      <c r="I257" s="178"/>
      <c r="J257" s="178"/>
      <c r="K257" s="179"/>
      <c r="L257" s="178"/>
      <c r="N257" s="174"/>
      <c r="O257" s="175"/>
      <c r="P257" s="175"/>
      <c r="Q257" s="175"/>
      <c r="R257" s="176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</row>
    <row r="258" spans="4:45" s="143" customFormat="1" x14ac:dyDescent="0.25">
      <c r="D258" s="178"/>
      <c r="E258" s="178"/>
      <c r="F258" s="178"/>
      <c r="G258" s="178"/>
      <c r="H258" s="178"/>
      <c r="I258" s="178"/>
      <c r="J258" s="178"/>
      <c r="K258" s="179"/>
      <c r="L258" s="178"/>
      <c r="N258" s="174"/>
      <c r="O258" s="175"/>
      <c r="P258" s="175"/>
      <c r="Q258" s="175"/>
      <c r="R258" s="176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</row>
    <row r="259" spans="4:45" s="143" customFormat="1" x14ac:dyDescent="0.25">
      <c r="D259" s="178"/>
      <c r="E259" s="178"/>
      <c r="F259" s="178"/>
      <c r="G259" s="178"/>
      <c r="H259" s="178"/>
      <c r="I259" s="178"/>
      <c r="J259" s="178"/>
      <c r="K259" s="179"/>
      <c r="L259" s="178"/>
      <c r="N259" s="174"/>
      <c r="O259" s="175"/>
      <c r="P259" s="175"/>
      <c r="Q259" s="175"/>
      <c r="R259" s="176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</row>
    <row r="260" spans="4:45" s="143" customFormat="1" x14ac:dyDescent="0.25">
      <c r="D260" s="178"/>
      <c r="E260" s="178"/>
      <c r="F260" s="178"/>
      <c r="G260" s="178"/>
      <c r="H260" s="178"/>
      <c r="I260" s="178"/>
      <c r="J260" s="178"/>
      <c r="K260" s="179"/>
      <c r="L260" s="178"/>
      <c r="N260" s="174"/>
      <c r="O260" s="175"/>
      <c r="P260" s="175"/>
      <c r="Q260" s="175"/>
      <c r="R260" s="176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</row>
    <row r="261" spans="4:45" s="143" customFormat="1" x14ac:dyDescent="0.25">
      <c r="D261" s="178"/>
      <c r="E261" s="178"/>
      <c r="F261" s="178"/>
      <c r="G261" s="178"/>
      <c r="H261" s="178"/>
      <c r="I261" s="178"/>
      <c r="J261" s="178"/>
      <c r="K261" s="179"/>
      <c r="L261" s="178"/>
      <c r="N261" s="174"/>
      <c r="O261" s="175"/>
      <c r="P261" s="175"/>
      <c r="Q261" s="175"/>
      <c r="R261" s="176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</row>
    <row r="262" spans="4:45" s="143" customFormat="1" x14ac:dyDescent="0.25">
      <c r="D262" s="178"/>
      <c r="E262" s="178"/>
      <c r="F262" s="178"/>
      <c r="G262" s="178"/>
      <c r="H262" s="178"/>
      <c r="I262" s="178"/>
      <c r="J262" s="178"/>
      <c r="K262" s="179"/>
      <c r="L262" s="178"/>
      <c r="N262" s="174"/>
      <c r="O262" s="175"/>
      <c r="P262" s="175"/>
      <c r="Q262" s="175"/>
      <c r="R262" s="176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</row>
    <row r="263" spans="4:45" s="143" customFormat="1" x14ac:dyDescent="0.25">
      <c r="D263" s="178"/>
      <c r="E263" s="178"/>
      <c r="F263" s="178"/>
      <c r="G263" s="178"/>
      <c r="H263" s="178"/>
      <c r="I263" s="178"/>
      <c r="J263" s="178"/>
      <c r="K263" s="179"/>
      <c r="L263" s="178"/>
      <c r="N263" s="174"/>
      <c r="O263" s="175"/>
      <c r="P263" s="175"/>
      <c r="Q263" s="175"/>
      <c r="R263" s="176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</row>
    <row r="264" spans="4:45" s="143" customFormat="1" x14ac:dyDescent="0.25">
      <c r="D264" s="178"/>
      <c r="E264" s="178"/>
      <c r="F264" s="178"/>
      <c r="G264" s="178"/>
      <c r="H264" s="178"/>
      <c r="I264" s="178"/>
      <c r="J264" s="178"/>
      <c r="K264" s="179"/>
      <c r="L264" s="178"/>
      <c r="N264" s="174"/>
      <c r="O264" s="175"/>
      <c r="P264" s="175"/>
      <c r="Q264" s="175"/>
      <c r="R264" s="176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</row>
    <row r="265" spans="4:45" s="143" customFormat="1" x14ac:dyDescent="0.25">
      <c r="D265" s="178"/>
      <c r="E265" s="178"/>
      <c r="F265" s="178"/>
      <c r="G265" s="178"/>
      <c r="H265" s="178"/>
      <c r="I265" s="178"/>
      <c r="J265" s="178"/>
      <c r="K265" s="179"/>
      <c r="L265" s="178"/>
      <c r="N265" s="174"/>
      <c r="O265" s="175"/>
      <c r="P265" s="175"/>
      <c r="Q265" s="175"/>
      <c r="R265" s="176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</row>
    <row r="266" spans="4:45" s="143" customFormat="1" x14ac:dyDescent="0.25">
      <c r="D266" s="178"/>
      <c r="E266" s="178"/>
      <c r="F266" s="178"/>
      <c r="G266" s="178"/>
      <c r="H266" s="178"/>
      <c r="I266" s="178"/>
      <c r="J266" s="178"/>
      <c r="K266" s="179"/>
      <c r="L266" s="178"/>
      <c r="N266" s="174"/>
      <c r="O266" s="175"/>
      <c r="P266" s="175"/>
      <c r="Q266" s="175"/>
      <c r="R266" s="176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</row>
    <row r="267" spans="4:45" s="143" customFormat="1" x14ac:dyDescent="0.25">
      <c r="D267" s="178"/>
      <c r="E267" s="178"/>
      <c r="F267" s="178"/>
      <c r="G267" s="178"/>
      <c r="H267" s="178"/>
      <c r="I267" s="178"/>
      <c r="J267" s="178"/>
      <c r="K267" s="179"/>
      <c r="L267" s="178"/>
      <c r="N267" s="174"/>
      <c r="O267" s="175"/>
      <c r="P267" s="175"/>
      <c r="Q267" s="175"/>
      <c r="R267" s="176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</row>
    <row r="268" spans="4:45" s="143" customFormat="1" x14ac:dyDescent="0.25">
      <c r="D268" s="178"/>
      <c r="E268" s="178"/>
      <c r="F268" s="178"/>
      <c r="G268" s="178"/>
      <c r="H268" s="178"/>
      <c r="I268" s="178"/>
      <c r="J268" s="178"/>
      <c r="K268" s="179"/>
      <c r="L268" s="178"/>
      <c r="N268" s="174"/>
      <c r="O268" s="175"/>
      <c r="P268" s="175"/>
      <c r="Q268" s="175"/>
      <c r="R268" s="176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</row>
    <row r="269" spans="4:45" s="143" customFormat="1" x14ac:dyDescent="0.25">
      <c r="D269" s="178"/>
      <c r="E269" s="178"/>
      <c r="F269" s="178"/>
      <c r="G269" s="178"/>
      <c r="H269" s="178"/>
      <c r="I269" s="178"/>
      <c r="J269" s="178"/>
      <c r="K269" s="179"/>
      <c r="L269" s="178"/>
      <c r="N269" s="174"/>
      <c r="O269" s="175"/>
      <c r="P269" s="175"/>
      <c r="Q269" s="175"/>
      <c r="R269" s="176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</row>
    <row r="270" spans="4:45" s="143" customFormat="1" x14ac:dyDescent="0.25">
      <c r="D270" s="178"/>
      <c r="E270" s="178"/>
      <c r="F270" s="178"/>
      <c r="G270" s="178"/>
      <c r="H270" s="178"/>
      <c r="I270" s="178"/>
      <c r="J270" s="178"/>
      <c r="K270" s="179"/>
      <c r="L270" s="178"/>
      <c r="N270" s="174"/>
      <c r="O270" s="175"/>
      <c r="P270" s="175"/>
      <c r="Q270" s="175"/>
      <c r="R270" s="176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</row>
    <row r="271" spans="4:45" s="143" customFormat="1" x14ac:dyDescent="0.25">
      <c r="D271" s="178"/>
      <c r="E271" s="178"/>
      <c r="F271" s="178"/>
      <c r="G271" s="178"/>
      <c r="H271" s="178"/>
      <c r="I271" s="178"/>
      <c r="J271" s="178"/>
      <c r="K271" s="179"/>
      <c r="L271" s="178"/>
      <c r="N271" s="174"/>
      <c r="O271" s="175"/>
      <c r="P271" s="175"/>
      <c r="Q271" s="175"/>
      <c r="R271" s="176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</row>
    <row r="272" spans="4:45" s="143" customFormat="1" x14ac:dyDescent="0.25">
      <c r="D272" s="178"/>
      <c r="E272" s="178"/>
      <c r="F272" s="178"/>
      <c r="G272" s="178"/>
      <c r="H272" s="178"/>
      <c r="I272" s="178"/>
      <c r="J272" s="178"/>
      <c r="K272" s="179"/>
      <c r="L272" s="178"/>
      <c r="N272" s="174"/>
      <c r="O272" s="175"/>
      <c r="P272" s="175"/>
      <c r="Q272" s="175"/>
      <c r="R272" s="176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</row>
    <row r="273" spans="4:45" s="143" customFormat="1" x14ac:dyDescent="0.25">
      <c r="D273" s="178"/>
      <c r="E273" s="178"/>
      <c r="F273" s="178"/>
      <c r="G273" s="178"/>
      <c r="H273" s="178"/>
      <c r="I273" s="178"/>
      <c r="J273" s="178"/>
      <c r="K273" s="179"/>
      <c r="L273" s="178"/>
      <c r="N273" s="174"/>
      <c r="O273" s="175"/>
      <c r="P273" s="175"/>
      <c r="Q273" s="175"/>
      <c r="R273" s="176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</row>
    <row r="274" spans="4:45" s="143" customFormat="1" x14ac:dyDescent="0.25">
      <c r="D274" s="178"/>
      <c r="E274" s="178"/>
      <c r="F274" s="178"/>
      <c r="G274" s="178"/>
      <c r="H274" s="178"/>
      <c r="I274" s="178"/>
      <c r="J274" s="178"/>
      <c r="K274" s="179"/>
      <c r="L274" s="178"/>
      <c r="N274" s="174"/>
      <c r="O274" s="175"/>
      <c r="P274" s="175"/>
      <c r="Q274" s="175"/>
      <c r="R274" s="176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</row>
    <row r="275" spans="4:45" s="143" customFormat="1" x14ac:dyDescent="0.25">
      <c r="D275" s="178"/>
      <c r="E275" s="178"/>
      <c r="F275" s="178"/>
      <c r="G275" s="178"/>
      <c r="H275" s="178"/>
      <c r="I275" s="178"/>
      <c r="J275" s="178"/>
      <c r="K275" s="179"/>
      <c r="L275" s="178"/>
      <c r="N275" s="174"/>
      <c r="O275" s="175"/>
      <c r="P275" s="175"/>
      <c r="Q275" s="175"/>
      <c r="R275" s="176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</row>
    <row r="276" spans="4:45" s="143" customFormat="1" x14ac:dyDescent="0.25">
      <c r="D276" s="178"/>
      <c r="E276" s="178"/>
      <c r="F276" s="178"/>
      <c r="G276" s="178"/>
      <c r="H276" s="178"/>
      <c r="I276" s="178"/>
      <c r="J276" s="178"/>
      <c r="K276" s="179"/>
      <c r="L276" s="178"/>
      <c r="N276" s="174"/>
      <c r="O276" s="175"/>
      <c r="P276" s="175"/>
      <c r="Q276" s="175"/>
      <c r="R276" s="176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</row>
    <row r="277" spans="4:45" s="143" customFormat="1" x14ac:dyDescent="0.25">
      <c r="D277" s="178"/>
      <c r="E277" s="178"/>
      <c r="F277" s="178"/>
      <c r="G277" s="178"/>
      <c r="H277" s="178"/>
      <c r="I277" s="178"/>
      <c r="J277" s="178"/>
      <c r="K277" s="179"/>
      <c r="L277" s="178"/>
      <c r="N277" s="174"/>
      <c r="O277" s="175"/>
      <c r="P277" s="175"/>
      <c r="Q277" s="175"/>
      <c r="R277" s="176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</row>
    <row r="278" spans="4:45" s="143" customFormat="1" x14ac:dyDescent="0.25">
      <c r="D278" s="178"/>
      <c r="E278" s="178"/>
      <c r="F278" s="178"/>
      <c r="G278" s="178"/>
      <c r="H278" s="178"/>
      <c r="I278" s="178"/>
      <c r="J278" s="178"/>
      <c r="K278" s="179"/>
      <c r="L278" s="178"/>
      <c r="N278" s="174"/>
      <c r="O278" s="175"/>
      <c r="P278" s="175"/>
      <c r="Q278" s="175"/>
      <c r="R278" s="176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</row>
    <row r="279" spans="4:45" s="143" customFormat="1" x14ac:dyDescent="0.25">
      <c r="D279" s="178"/>
      <c r="E279" s="178"/>
      <c r="F279" s="178"/>
      <c r="G279" s="178"/>
      <c r="H279" s="178"/>
      <c r="I279" s="178"/>
      <c r="J279" s="178"/>
      <c r="K279" s="179"/>
      <c r="L279" s="178"/>
      <c r="N279" s="174"/>
      <c r="O279" s="175"/>
      <c r="P279" s="175"/>
      <c r="Q279" s="175"/>
      <c r="R279" s="176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</row>
    <row r="280" spans="4:45" s="143" customFormat="1" x14ac:dyDescent="0.25">
      <c r="D280" s="178"/>
      <c r="E280" s="178"/>
      <c r="F280" s="178"/>
      <c r="G280" s="178"/>
      <c r="H280" s="178"/>
      <c r="I280" s="178"/>
      <c r="J280" s="178"/>
      <c r="K280" s="179"/>
      <c r="L280" s="178"/>
      <c r="N280" s="174"/>
      <c r="O280" s="175"/>
      <c r="P280" s="175"/>
      <c r="Q280" s="175"/>
      <c r="R280" s="176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</row>
    <row r="281" spans="4:45" s="143" customFormat="1" x14ac:dyDescent="0.25">
      <c r="D281" s="178"/>
      <c r="E281" s="178"/>
      <c r="F281" s="178"/>
      <c r="G281" s="178"/>
      <c r="H281" s="178"/>
      <c r="I281" s="178"/>
      <c r="J281" s="178"/>
      <c r="K281" s="179"/>
      <c r="L281" s="178"/>
      <c r="N281" s="174"/>
      <c r="O281" s="175"/>
      <c r="P281" s="175"/>
      <c r="Q281" s="175"/>
      <c r="R281" s="176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</row>
    <row r="282" spans="4:45" s="143" customFormat="1" x14ac:dyDescent="0.25">
      <c r="D282" s="178"/>
      <c r="E282" s="178"/>
      <c r="F282" s="178"/>
      <c r="G282" s="178"/>
      <c r="H282" s="178"/>
      <c r="I282" s="178"/>
      <c r="J282" s="178"/>
      <c r="K282" s="179"/>
      <c r="L282" s="178"/>
      <c r="N282" s="174"/>
      <c r="O282" s="175"/>
      <c r="P282" s="175"/>
      <c r="Q282" s="175"/>
      <c r="R282" s="176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</row>
    <row r="283" spans="4:45" s="143" customFormat="1" x14ac:dyDescent="0.25">
      <c r="D283" s="178"/>
      <c r="E283" s="178"/>
      <c r="F283" s="178"/>
      <c r="G283" s="178"/>
      <c r="H283" s="178"/>
      <c r="I283" s="178"/>
      <c r="J283" s="178"/>
      <c r="K283" s="179"/>
      <c r="L283" s="178"/>
      <c r="N283" s="174"/>
      <c r="O283" s="175"/>
      <c r="P283" s="175"/>
      <c r="Q283" s="175"/>
      <c r="R283" s="176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</row>
    <row r="284" spans="4:45" s="143" customFormat="1" x14ac:dyDescent="0.25">
      <c r="D284" s="178"/>
      <c r="E284" s="178"/>
      <c r="F284" s="178"/>
      <c r="G284" s="178"/>
      <c r="H284" s="178"/>
      <c r="I284" s="178"/>
      <c r="J284" s="178"/>
      <c r="K284" s="179"/>
      <c r="L284" s="178"/>
      <c r="N284" s="174"/>
      <c r="O284" s="175"/>
      <c r="P284" s="175"/>
      <c r="Q284" s="175"/>
      <c r="R284" s="176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</row>
    <row r="285" spans="4:45" s="143" customFormat="1" x14ac:dyDescent="0.25">
      <c r="D285" s="178"/>
      <c r="E285" s="178"/>
      <c r="F285" s="178"/>
      <c r="G285" s="178"/>
      <c r="H285" s="178"/>
      <c r="I285" s="178"/>
      <c r="J285" s="178"/>
      <c r="K285" s="179"/>
      <c r="L285" s="178"/>
      <c r="N285" s="174"/>
      <c r="O285" s="175"/>
      <c r="P285" s="175"/>
      <c r="Q285" s="175"/>
      <c r="R285" s="176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</row>
    <row r="286" spans="4:45" s="143" customFormat="1" x14ac:dyDescent="0.25">
      <c r="D286" s="178"/>
      <c r="E286" s="178"/>
      <c r="F286" s="178"/>
      <c r="G286" s="178"/>
      <c r="H286" s="178"/>
      <c r="I286" s="178"/>
      <c r="J286" s="178"/>
      <c r="K286" s="179"/>
      <c r="L286" s="178"/>
      <c r="N286" s="174"/>
      <c r="O286" s="175"/>
      <c r="P286" s="175"/>
      <c r="Q286" s="175"/>
      <c r="R286" s="176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</row>
    <row r="287" spans="4:45" s="143" customFormat="1" x14ac:dyDescent="0.25">
      <c r="D287" s="178"/>
      <c r="E287" s="178"/>
      <c r="F287" s="178"/>
      <c r="G287" s="178"/>
      <c r="H287" s="178"/>
      <c r="I287" s="178"/>
      <c r="J287" s="178"/>
      <c r="K287" s="179"/>
      <c r="L287" s="178"/>
      <c r="N287" s="174"/>
      <c r="O287" s="175"/>
      <c r="P287" s="175"/>
      <c r="Q287" s="175"/>
      <c r="R287" s="176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</row>
    <row r="288" spans="4:45" s="143" customFormat="1" x14ac:dyDescent="0.25">
      <c r="D288" s="178"/>
      <c r="E288" s="178"/>
      <c r="F288" s="178"/>
      <c r="G288" s="178"/>
      <c r="H288" s="178"/>
      <c r="I288" s="178"/>
      <c r="J288" s="178"/>
      <c r="K288" s="179"/>
      <c r="L288" s="178"/>
      <c r="N288" s="174"/>
      <c r="O288" s="175"/>
      <c r="P288" s="175"/>
      <c r="Q288" s="175"/>
      <c r="R288" s="176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</row>
    <row r="289" spans="4:45" s="143" customFormat="1" x14ac:dyDescent="0.25">
      <c r="D289" s="178"/>
      <c r="E289" s="178"/>
      <c r="F289" s="178"/>
      <c r="G289" s="178"/>
      <c r="H289" s="178"/>
      <c r="I289" s="178"/>
      <c r="J289" s="178"/>
      <c r="K289" s="179"/>
      <c r="L289" s="178"/>
      <c r="N289" s="174"/>
      <c r="O289" s="175"/>
      <c r="P289" s="175"/>
      <c r="Q289" s="175"/>
      <c r="R289" s="176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</row>
    <row r="290" spans="4:45" s="143" customFormat="1" x14ac:dyDescent="0.25">
      <c r="D290" s="178"/>
      <c r="E290" s="178"/>
      <c r="F290" s="178"/>
      <c r="G290" s="178"/>
      <c r="H290" s="178"/>
      <c r="I290" s="178"/>
      <c r="J290" s="178"/>
      <c r="K290" s="179"/>
      <c r="L290" s="178"/>
      <c r="N290" s="174"/>
      <c r="O290" s="175"/>
      <c r="P290" s="175"/>
      <c r="Q290" s="175"/>
      <c r="R290" s="176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</row>
    <row r="291" spans="4:45" s="143" customFormat="1" x14ac:dyDescent="0.25">
      <c r="D291" s="178"/>
      <c r="E291" s="178"/>
      <c r="F291" s="178"/>
      <c r="G291" s="178"/>
      <c r="H291" s="178"/>
      <c r="I291" s="178"/>
      <c r="J291" s="178"/>
      <c r="K291" s="179"/>
      <c r="L291" s="178"/>
      <c r="N291" s="174"/>
      <c r="O291" s="175"/>
      <c r="P291" s="175"/>
      <c r="Q291" s="175"/>
      <c r="R291" s="176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</row>
    <row r="292" spans="4:45" s="143" customFormat="1" x14ac:dyDescent="0.25">
      <c r="D292" s="178"/>
      <c r="E292" s="178"/>
      <c r="F292" s="178"/>
      <c r="G292" s="178"/>
      <c r="H292" s="178"/>
      <c r="I292" s="178"/>
      <c r="J292" s="178"/>
      <c r="K292" s="179"/>
      <c r="L292" s="178"/>
      <c r="N292" s="174"/>
      <c r="O292" s="175"/>
      <c r="P292" s="175"/>
      <c r="Q292" s="175"/>
      <c r="R292" s="176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</row>
    <row r="293" spans="4:45" s="143" customFormat="1" x14ac:dyDescent="0.25">
      <c r="D293" s="178"/>
      <c r="E293" s="178"/>
      <c r="F293" s="178"/>
      <c r="G293" s="178"/>
      <c r="H293" s="178"/>
      <c r="I293" s="178"/>
      <c r="J293" s="178"/>
      <c r="K293" s="179"/>
      <c r="L293" s="178"/>
      <c r="N293" s="174"/>
      <c r="O293" s="175"/>
      <c r="P293" s="175"/>
      <c r="Q293" s="175"/>
      <c r="R293" s="176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</row>
    <row r="294" spans="4:45" s="143" customFormat="1" x14ac:dyDescent="0.25">
      <c r="D294" s="178"/>
      <c r="E294" s="178"/>
      <c r="F294" s="178"/>
      <c r="G294" s="178"/>
      <c r="H294" s="178"/>
      <c r="I294" s="178"/>
      <c r="J294" s="178"/>
      <c r="K294" s="179"/>
      <c r="L294" s="178"/>
      <c r="N294" s="174"/>
      <c r="O294" s="175"/>
      <c r="P294" s="175"/>
      <c r="Q294" s="175"/>
      <c r="R294" s="176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</row>
    <row r="295" spans="4:45" s="143" customFormat="1" x14ac:dyDescent="0.25">
      <c r="D295" s="178"/>
      <c r="E295" s="178"/>
      <c r="F295" s="178"/>
      <c r="G295" s="178"/>
      <c r="H295" s="178"/>
      <c r="I295" s="178"/>
      <c r="J295" s="178"/>
      <c r="K295" s="179"/>
      <c r="L295" s="178"/>
      <c r="N295" s="174"/>
      <c r="O295" s="175"/>
      <c r="P295" s="175"/>
      <c r="Q295" s="175"/>
      <c r="R295" s="176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</row>
    <row r="296" spans="4:45" s="143" customFormat="1" x14ac:dyDescent="0.25">
      <c r="D296" s="178"/>
      <c r="E296" s="178"/>
      <c r="F296" s="178"/>
      <c r="G296" s="178"/>
      <c r="H296" s="178"/>
      <c r="I296" s="178"/>
      <c r="J296" s="178"/>
      <c r="K296" s="179"/>
      <c r="L296" s="178"/>
      <c r="N296" s="174"/>
      <c r="O296" s="175"/>
      <c r="P296" s="175"/>
      <c r="Q296" s="175"/>
      <c r="R296" s="176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</row>
    <row r="297" spans="4:45" s="143" customFormat="1" x14ac:dyDescent="0.25">
      <c r="D297" s="178"/>
      <c r="E297" s="178"/>
      <c r="F297" s="178"/>
      <c r="G297" s="178"/>
      <c r="H297" s="178"/>
      <c r="I297" s="178"/>
      <c r="J297" s="178"/>
      <c r="K297" s="179"/>
      <c r="L297" s="178"/>
      <c r="N297" s="174"/>
      <c r="O297" s="175"/>
      <c r="P297" s="175"/>
      <c r="Q297" s="175"/>
      <c r="R297" s="176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</row>
    <row r="298" spans="4:45" s="143" customFormat="1" x14ac:dyDescent="0.25">
      <c r="D298" s="178"/>
      <c r="E298" s="178"/>
      <c r="F298" s="178"/>
      <c r="G298" s="178"/>
      <c r="H298" s="178"/>
      <c r="I298" s="178"/>
      <c r="J298" s="178"/>
      <c r="K298" s="179"/>
      <c r="L298" s="178"/>
      <c r="N298" s="174"/>
      <c r="O298" s="175"/>
      <c r="P298" s="175"/>
      <c r="Q298" s="175"/>
      <c r="R298" s="176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</row>
    <row r="299" spans="4:45" s="143" customFormat="1" x14ac:dyDescent="0.25">
      <c r="D299" s="178"/>
      <c r="E299" s="178"/>
      <c r="F299" s="178"/>
      <c r="G299" s="178"/>
      <c r="H299" s="178"/>
      <c r="I299" s="178"/>
      <c r="J299" s="178"/>
      <c r="K299" s="179"/>
      <c r="L299" s="178"/>
      <c r="N299" s="174"/>
      <c r="O299" s="175"/>
      <c r="P299" s="175"/>
      <c r="Q299" s="175"/>
      <c r="R299" s="176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</row>
    <row r="300" spans="4:45" s="143" customFormat="1" x14ac:dyDescent="0.25">
      <c r="D300" s="178"/>
      <c r="E300" s="178"/>
      <c r="F300" s="178"/>
      <c r="G300" s="178"/>
      <c r="H300" s="178"/>
      <c r="I300" s="178"/>
      <c r="J300" s="178"/>
      <c r="K300" s="179"/>
      <c r="L300" s="178"/>
      <c r="N300" s="174"/>
      <c r="O300" s="175"/>
      <c r="P300" s="175"/>
      <c r="Q300" s="175"/>
      <c r="R300" s="176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</row>
    <row r="301" spans="4:45" s="143" customFormat="1" x14ac:dyDescent="0.25">
      <c r="D301" s="178"/>
      <c r="E301" s="178"/>
      <c r="F301" s="178"/>
      <c r="G301" s="178"/>
      <c r="H301" s="178"/>
      <c r="I301" s="178"/>
      <c r="J301" s="178"/>
      <c r="K301" s="179"/>
      <c r="L301" s="178"/>
      <c r="N301" s="174"/>
      <c r="O301" s="175"/>
      <c r="P301" s="175"/>
      <c r="Q301" s="175"/>
      <c r="R301" s="176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</row>
    <row r="302" spans="4:45" s="143" customFormat="1" x14ac:dyDescent="0.25">
      <c r="D302" s="178"/>
      <c r="E302" s="178"/>
      <c r="F302" s="178"/>
      <c r="G302" s="178"/>
      <c r="H302" s="178"/>
      <c r="I302" s="178"/>
      <c r="J302" s="178"/>
      <c r="K302" s="179"/>
      <c r="L302" s="178"/>
      <c r="N302" s="174"/>
      <c r="O302" s="175"/>
      <c r="P302" s="175"/>
      <c r="Q302" s="175"/>
      <c r="R302" s="176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</row>
    <row r="303" spans="4:45" s="143" customFormat="1" x14ac:dyDescent="0.25">
      <c r="D303" s="178"/>
      <c r="E303" s="178"/>
      <c r="F303" s="178"/>
      <c r="G303" s="178"/>
      <c r="H303" s="178"/>
      <c r="I303" s="178"/>
      <c r="J303" s="178"/>
      <c r="K303" s="179"/>
      <c r="L303" s="178"/>
      <c r="N303" s="174"/>
      <c r="O303" s="175"/>
      <c r="P303" s="175"/>
      <c r="Q303" s="175"/>
      <c r="R303" s="176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</row>
    <row r="304" spans="4:45" s="143" customFormat="1" x14ac:dyDescent="0.25">
      <c r="D304" s="178"/>
      <c r="E304" s="178"/>
      <c r="F304" s="178"/>
      <c r="G304" s="178"/>
      <c r="H304" s="178"/>
      <c r="I304" s="178"/>
      <c r="J304" s="178"/>
      <c r="K304" s="179"/>
      <c r="L304" s="178"/>
      <c r="N304" s="174"/>
      <c r="O304" s="175"/>
      <c r="P304" s="175"/>
      <c r="Q304" s="175"/>
      <c r="R304" s="176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</row>
    <row r="305" spans="4:45" s="143" customFormat="1" x14ac:dyDescent="0.25">
      <c r="D305" s="178"/>
      <c r="E305" s="178"/>
      <c r="F305" s="178"/>
      <c r="G305" s="178"/>
      <c r="H305" s="178"/>
      <c r="I305" s="178"/>
      <c r="J305" s="178"/>
      <c r="K305" s="179"/>
      <c r="L305" s="178"/>
      <c r="N305" s="174"/>
      <c r="O305" s="175"/>
      <c r="P305" s="175"/>
      <c r="Q305" s="175"/>
      <c r="R305" s="176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</row>
    <row r="306" spans="4:45" s="143" customFormat="1" x14ac:dyDescent="0.25">
      <c r="D306" s="178"/>
      <c r="E306" s="178"/>
      <c r="F306" s="178"/>
      <c r="G306" s="178"/>
      <c r="H306" s="178"/>
      <c r="I306" s="178"/>
      <c r="J306" s="178"/>
      <c r="K306" s="179"/>
      <c r="L306" s="178"/>
      <c r="N306" s="174"/>
      <c r="O306" s="175"/>
      <c r="P306" s="175"/>
      <c r="Q306" s="175"/>
      <c r="R306" s="176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</row>
    <row r="307" spans="4:45" s="143" customFormat="1" x14ac:dyDescent="0.25">
      <c r="D307" s="178"/>
      <c r="E307" s="178"/>
      <c r="F307" s="178"/>
      <c r="G307" s="178"/>
      <c r="H307" s="178"/>
      <c r="I307" s="178"/>
      <c r="J307" s="178"/>
      <c r="K307" s="179"/>
      <c r="L307" s="178"/>
      <c r="N307" s="174"/>
      <c r="O307" s="175"/>
      <c r="P307" s="175"/>
      <c r="Q307" s="175"/>
      <c r="R307" s="176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</row>
    <row r="308" spans="4:45" s="143" customFormat="1" x14ac:dyDescent="0.25">
      <c r="D308" s="178"/>
      <c r="E308" s="178"/>
      <c r="F308" s="178"/>
      <c r="G308" s="178"/>
      <c r="H308" s="178"/>
      <c r="I308" s="178"/>
      <c r="J308" s="178"/>
      <c r="K308" s="179"/>
      <c r="L308" s="178"/>
      <c r="N308" s="174"/>
      <c r="O308" s="175"/>
      <c r="P308" s="175"/>
      <c r="Q308" s="175"/>
      <c r="R308" s="176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</row>
    <row r="309" spans="4:45" s="143" customFormat="1" x14ac:dyDescent="0.25">
      <c r="D309" s="178"/>
      <c r="E309" s="178"/>
      <c r="F309" s="178"/>
      <c r="G309" s="178"/>
      <c r="H309" s="178"/>
      <c r="I309" s="178"/>
      <c r="J309" s="178"/>
      <c r="K309" s="179"/>
      <c r="L309" s="178"/>
      <c r="N309" s="174"/>
      <c r="O309" s="175"/>
      <c r="P309" s="175"/>
      <c r="Q309" s="175"/>
      <c r="R309" s="176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</row>
    <row r="310" spans="4:45" s="143" customFormat="1" x14ac:dyDescent="0.25">
      <c r="D310" s="178"/>
      <c r="E310" s="178"/>
      <c r="F310" s="178"/>
      <c r="G310" s="178"/>
      <c r="H310" s="178"/>
      <c r="I310" s="178"/>
      <c r="J310" s="178"/>
      <c r="K310" s="179"/>
      <c r="L310" s="178"/>
      <c r="N310" s="174"/>
      <c r="O310" s="175"/>
      <c r="P310" s="175"/>
      <c r="Q310" s="175"/>
      <c r="R310" s="176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</row>
    <row r="311" spans="4:45" s="143" customFormat="1" x14ac:dyDescent="0.25">
      <c r="D311" s="178"/>
      <c r="E311" s="178"/>
      <c r="F311" s="178"/>
      <c r="G311" s="178"/>
      <c r="H311" s="178"/>
      <c r="I311" s="178"/>
      <c r="J311" s="178"/>
      <c r="K311" s="179"/>
      <c r="L311" s="178"/>
      <c r="N311" s="174"/>
      <c r="O311" s="175"/>
      <c r="P311" s="175"/>
      <c r="Q311" s="175"/>
      <c r="R311" s="176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</row>
    <row r="312" spans="4:45" s="143" customFormat="1" x14ac:dyDescent="0.25">
      <c r="D312" s="178"/>
      <c r="E312" s="178"/>
      <c r="F312" s="178"/>
      <c r="G312" s="178"/>
      <c r="H312" s="178"/>
      <c r="I312" s="178"/>
      <c r="J312" s="178"/>
      <c r="K312" s="179"/>
      <c r="L312" s="178"/>
      <c r="N312" s="174"/>
      <c r="O312" s="175"/>
      <c r="P312" s="175"/>
      <c r="Q312" s="175"/>
      <c r="R312" s="176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</row>
    <row r="313" spans="4:45" s="143" customFormat="1" x14ac:dyDescent="0.25">
      <c r="D313" s="178"/>
      <c r="E313" s="178"/>
      <c r="F313" s="178"/>
      <c r="G313" s="178"/>
      <c r="H313" s="178"/>
      <c r="I313" s="178"/>
      <c r="J313" s="178"/>
      <c r="K313" s="179"/>
      <c r="L313" s="178"/>
      <c r="N313" s="174"/>
      <c r="O313" s="175"/>
      <c r="P313" s="175"/>
      <c r="Q313" s="175"/>
      <c r="R313" s="176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</row>
    <row r="314" spans="4:45" s="143" customFormat="1" x14ac:dyDescent="0.25">
      <c r="D314" s="178"/>
      <c r="E314" s="178"/>
      <c r="F314" s="178"/>
      <c r="G314" s="178"/>
      <c r="H314" s="178"/>
      <c r="I314" s="178"/>
      <c r="J314" s="178"/>
      <c r="K314" s="179"/>
      <c r="L314" s="178"/>
      <c r="N314" s="174"/>
      <c r="O314" s="175"/>
      <c r="P314" s="175"/>
      <c r="Q314" s="175"/>
      <c r="R314" s="176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</row>
    <row r="315" spans="4:45" s="143" customFormat="1" x14ac:dyDescent="0.25">
      <c r="D315" s="178"/>
      <c r="E315" s="178"/>
      <c r="F315" s="178"/>
      <c r="G315" s="178"/>
      <c r="H315" s="178"/>
      <c r="I315" s="178"/>
      <c r="J315" s="178"/>
      <c r="K315" s="179"/>
      <c r="L315" s="178"/>
      <c r="N315" s="174"/>
      <c r="O315" s="175"/>
      <c r="P315" s="175"/>
      <c r="Q315" s="175"/>
      <c r="R315" s="176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</row>
    <row r="316" spans="4:45" s="143" customFormat="1" x14ac:dyDescent="0.25">
      <c r="D316" s="178"/>
      <c r="E316" s="178"/>
      <c r="F316" s="178"/>
      <c r="G316" s="178"/>
      <c r="H316" s="178"/>
      <c r="I316" s="178"/>
      <c r="J316" s="178"/>
      <c r="K316" s="179"/>
      <c r="L316" s="178"/>
      <c r="N316" s="174"/>
      <c r="O316" s="175"/>
      <c r="P316" s="175"/>
      <c r="Q316" s="175"/>
      <c r="R316" s="176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</row>
    <row r="317" spans="4:45" s="143" customFormat="1" x14ac:dyDescent="0.25">
      <c r="D317" s="178"/>
      <c r="E317" s="178"/>
      <c r="F317" s="178"/>
      <c r="G317" s="178"/>
      <c r="H317" s="178"/>
      <c r="I317" s="178"/>
      <c r="J317" s="178"/>
      <c r="K317" s="179"/>
      <c r="L317" s="178"/>
      <c r="N317" s="174"/>
      <c r="O317" s="175"/>
      <c r="P317" s="175"/>
      <c r="Q317" s="175"/>
      <c r="R317" s="176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</row>
    <row r="318" spans="4:45" s="143" customFormat="1" x14ac:dyDescent="0.25">
      <c r="D318" s="178"/>
      <c r="E318" s="178"/>
      <c r="F318" s="178"/>
      <c r="G318" s="178"/>
      <c r="H318" s="178"/>
      <c r="I318" s="178"/>
      <c r="J318" s="178"/>
      <c r="K318" s="179"/>
      <c r="L318" s="178"/>
      <c r="N318" s="174"/>
      <c r="O318" s="175"/>
      <c r="P318" s="175"/>
      <c r="Q318" s="175"/>
      <c r="R318" s="176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</row>
    <row r="319" spans="4:45" s="143" customFormat="1" x14ac:dyDescent="0.25">
      <c r="D319" s="178"/>
      <c r="E319" s="178"/>
      <c r="F319" s="178"/>
      <c r="G319" s="178"/>
      <c r="H319" s="178"/>
      <c r="I319" s="178"/>
      <c r="J319" s="178"/>
      <c r="K319" s="179"/>
      <c r="L319" s="178"/>
      <c r="N319" s="174"/>
      <c r="O319" s="175"/>
      <c r="P319" s="175"/>
      <c r="Q319" s="175"/>
      <c r="R319" s="176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</row>
    <row r="320" spans="4:45" s="143" customFormat="1" x14ac:dyDescent="0.25">
      <c r="D320" s="178"/>
      <c r="E320" s="178"/>
      <c r="F320" s="178"/>
      <c r="G320" s="178"/>
      <c r="H320" s="178"/>
      <c r="I320" s="178"/>
      <c r="J320" s="178"/>
      <c r="K320" s="179"/>
      <c r="L320" s="178"/>
      <c r="N320" s="174"/>
      <c r="O320" s="175"/>
      <c r="P320" s="175"/>
      <c r="Q320" s="175"/>
      <c r="R320" s="176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</row>
    <row r="321" spans="4:45" s="143" customFormat="1" x14ac:dyDescent="0.25">
      <c r="D321" s="178"/>
      <c r="E321" s="178"/>
      <c r="F321" s="178"/>
      <c r="G321" s="178"/>
      <c r="H321" s="178"/>
      <c r="I321" s="178"/>
      <c r="J321" s="178"/>
      <c r="K321" s="179"/>
      <c r="L321" s="178"/>
      <c r="N321" s="174"/>
      <c r="O321" s="175"/>
      <c r="P321" s="175"/>
      <c r="Q321" s="175"/>
      <c r="R321" s="176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</row>
    <row r="322" spans="4:45" s="143" customFormat="1" x14ac:dyDescent="0.25">
      <c r="D322" s="178"/>
      <c r="E322" s="178"/>
      <c r="F322" s="178"/>
      <c r="G322" s="178"/>
      <c r="H322" s="178"/>
      <c r="I322" s="178"/>
      <c r="J322" s="178"/>
      <c r="K322" s="179"/>
      <c r="L322" s="178"/>
      <c r="N322" s="174"/>
      <c r="O322" s="175"/>
      <c r="P322" s="175"/>
      <c r="Q322" s="175"/>
      <c r="R322" s="176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</row>
    <row r="323" spans="4:45" s="143" customFormat="1" x14ac:dyDescent="0.25">
      <c r="D323" s="178"/>
      <c r="E323" s="178"/>
      <c r="F323" s="178"/>
      <c r="G323" s="178"/>
      <c r="H323" s="178"/>
      <c r="I323" s="178"/>
      <c r="J323" s="178"/>
      <c r="K323" s="179"/>
      <c r="L323" s="178"/>
      <c r="N323" s="174"/>
      <c r="O323" s="175"/>
      <c r="P323" s="175"/>
      <c r="Q323" s="175"/>
      <c r="R323" s="176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</row>
    <row r="324" spans="4:45" s="143" customFormat="1" x14ac:dyDescent="0.25">
      <c r="D324" s="178"/>
      <c r="E324" s="178"/>
      <c r="F324" s="178"/>
      <c r="G324" s="178"/>
      <c r="H324" s="178"/>
      <c r="I324" s="178"/>
      <c r="J324" s="178"/>
      <c r="K324" s="179"/>
      <c r="L324" s="178"/>
      <c r="N324" s="174"/>
      <c r="O324" s="175"/>
      <c r="P324" s="175"/>
      <c r="Q324" s="175"/>
      <c r="R324" s="176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</row>
    <row r="325" spans="4:45" s="143" customFormat="1" x14ac:dyDescent="0.25">
      <c r="D325" s="178"/>
      <c r="E325" s="178"/>
      <c r="F325" s="178"/>
      <c r="G325" s="178"/>
      <c r="H325" s="178"/>
      <c r="I325" s="178"/>
      <c r="J325" s="178"/>
      <c r="K325" s="179"/>
      <c r="L325" s="178"/>
      <c r="N325" s="174"/>
      <c r="O325" s="175"/>
      <c r="P325" s="175"/>
      <c r="Q325" s="175"/>
      <c r="R325" s="176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</row>
    <row r="326" spans="4:45" s="143" customFormat="1" x14ac:dyDescent="0.25">
      <c r="D326" s="178"/>
      <c r="E326" s="178"/>
      <c r="F326" s="178"/>
      <c r="G326" s="178"/>
      <c r="H326" s="178"/>
      <c r="I326" s="178"/>
      <c r="J326" s="178"/>
      <c r="K326" s="179"/>
      <c r="L326" s="178"/>
      <c r="N326" s="174"/>
      <c r="O326" s="175"/>
      <c r="P326" s="175"/>
      <c r="Q326" s="175"/>
      <c r="R326" s="176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</row>
    <row r="327" spans="4:45" s="143" customFormat="1" x14ac:dyDescent="0.25">
      <c r="D327" s="178"/>
      <c r="E327" s="178"/>
      <c r="F327" s="178"/>
      <c r="G327" s="178"/>
      <c r="H327" s="178"/>
      <c r="I327" s="178"/>
      <c r="J327" s="178"/>
      <c r="K327" s="179"/>
      <c r="L327" s="178"/>
      <c r="N327" s="174"/>
      <c r="O327" s="175"/>
      <c r="P327" s="175"/>
      <c r="Q327" s="175"/>
      <c r="R327" s="176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</row>
    <row r="328" spans="4:45" s="143" customFormat="1" x14ac:dyDescent="0.25">
      <c r="D328" s="178"/>
      <c r="E328" s="178"/>
      <c r="F328" s="178"/>
      <c r="G328" s="178"/>
      <c r="H328" s="178"/>
      <c r="I328" s="178"/>
      <c r="J328" s="178"/>
      <c r="K328" s="179"/>
      <c r="L328" s="178"/>
      <c r="N328" s="174"/>
      <c r="O328" s="175"/>
      <c r="P328" s="175"/>
      <c r="Q328" s="175"/>
      <c r="R328" s="176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</row>
    <row r="329" spans="4:45" s="143" customFormat="1" x14ac:dyDescent="0.25">
      <c r="D329" s="178"/>
      <c r="E329" s="178"/>
      <c r="F329" s="178"/>
      <c r="G329" s="178"/>
      <c r="H329" s="178"/>
      <c r="I329" s="178"/>
      <c r="J329" s="178"/>
      <c r="K329" s="179"/>
      <c r="L329" s="178"/>
      <c r="N329" s="174"/>
      <c r="O329" s="175"/>
      <c r="P329" s="175"/>
      <c r="Q329" s="175"/>
      <c r="R329" s="176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</row>
    <row r="330" spans="4:45" s="143" customFormat="1" x14ac:dyDescent="0.25">
      <c r="D330" s="178"/>
      <c r="E330" s="178"/>
      <c r="F330" s="178"/>
      <c r="G330" s="178"/>
      <c r="H330" s="178"/>
      <c r="I330" s="178"/>
      <c r="J330" s="178"/>
      <c r="K330" s="179"/>
      <c r="L330" s="178"/>
      <c r="N330" s="174"/>
      <c r="O330" s="175"/>
      <c r="P330" s="175"/>
      <c r="Q330" s="175"/>
      <c r="R330" s="176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</row>
    <row r="331" spans="4:45" s="143" customFormat="1" x14ac:dyDescent="0.25">
      <c r="D331" s="178"/>
      <c r="E331" s="178"/>
      <c r="F331" s="178"/>
      <c r="G331" s="178"/>
      <c r="H331" s="178"/>
      <c r="I331" s="178"/>
      <c r="J331" s="178"/>
      <c r="K331" s="179"/>
      <c r="L331" s="178"/>
      <c r="N331" s="174"/>
      <c r="O331" s="175"/>
      <c r="P331" s="175"/>
      <c r="Q331" s="175"/>
      <c r="R331" s="176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</row>
    <row r="332" spans="4:45" s="143" customFormat="1" x14ac:dyDescent="0.25">
      <c r="D332" s="178"/>
      <c r="E332" s="178"/>
      <c r="F332" s="178"/>
      <c r="G332" s="178"/>
      <c r="H332" s="178"/>
      <c r="I332" s="178"/>
      <c r="J332" s="178"/>
      <c r="K332" s="179"/>
      <c r="L332" s="178"/>
      <c r="N332" s="174"/>
      <c r="O332" s="175"/>
      <c r="P332" s="175"/>
      <c r="Q332" s="175"/>
      <c r="R332" s="176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</row>
    <row r="333" spans="4:45" s="143" customFormat="1" x14ac:dyDescent="0.25">
      <c r="D333" s="178"/>
      <c r="E333" s="178"/>
      <c r="F333" s="178"/>
      <c r="G333" s="178"/>
      <c r="H333" s="178"/>
      <c r="I333" s="178"/>
      <c r="J333" s="178"/>
      <c r="K333" s="179"/>
      <c r="L333" s="178"/>
      <c r="N333" s="174"/>
      <c r="O333" s="175"/>
      <c r="P333" s="175"/>
      <c r="Q333" s="175"/>
      <c r="R333" s="176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</row>
    <row r="334" spans="4:45" s="143" customFormat="1" x14ac:dyDescent="0.25">
      <c r="D334" s="178"/>
      <c r="E334" s="178"/>
      <c r="F334" s="178"/>
      <c r="G334" s="178"/>
      <c r="H334" s="178"/>
      <c r="I334" s="178"/>
      <c r="J334" s="178"/>
      <c r="K334" s="179"/>
      <c r="L334" s="178"/>
      <c r="N334" s="174"/>
      <c r="O334" s="175"/>
      <c r="P334" s="175"/>
      <c r="Q334" s="175"/>
      <c r="R334" s="176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</row>
    <row r="335" spans="4:45" s="143" customFormat="1" x14ac:dyDescent="0.25">
      <c r="D335" s="178"/>
      <c r="E335" s="178"/>
      <c r="F335" s="178"/>
      <c r="G335" s="178"/>
      <c r="H335" s="178"/>
      <c r="I335" s="178"/>
      <c r="J335" s="178"/>
      <c r="K335" s="179"/>
      <c r="L335" s="178"/>
      <c r="N335" s="174"/>
      <c r="O335" s="175"/>
      <c r="P335" s="175"/>
      <c r="Q335" s="175"/>
      <c r="R335" s="176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</row>
    <row r="336" spans="4:45" s="143" customFormat="1" x14ac:dyDescent="0.25">
      <c r="D336" s="178"/>
      <c r="E336" s="178"/>
      <c r="F336" s="178"/>
      <c r="G336" s="178"/>
      <c r="H336" s="178"/>
      <c r="I336" s="178"/>
      <c r="J336" s="178"/>
      <c r="K336" s="179"/>
      <c r="L336" s="178"/>
      <c r="N336" s="174"/>
      <c r="O336" s="175"/>
      <c r="P336" s="175"/>
      <c r="Q336" s="175"/>
      <c r="R336" s="176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</row>
    <row r="337" spans="4:45" s="143" customFormat="1" x14ac:dyDescent="0.25">
      <c r="D337" s="178"/>
      <c r="E337" s="178"/>
      <c r="F337" s="178"/>
      <c r="G337" s="178"/>
      <c r="H337" s="178"/>
      <c r="I337" s="178"/>
      <c r="J337" s="178"/>
      <c r="K337" s="179"/>
      <c r="L337" s="178"/>
      <c r="N337" s="174"/>
      <c r="O337" s="175"/>
      <c r="P337" s="175"/>
      <c r="Q337" s="175"/>
      <c r="R337" s="176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</row>
    <row r="338" spans="4:45" s="143" customFormat="1" x14ac:dyDescent="0.25">
      <c r="D338" s="178"/>
      <c r="E338" s="178"/>
      <c r="F338" s="178"/>
      <c r="G338" s="178"/>
      <c r="H338" s="178"/>
      <c r="I338" s="178"/>
      <c r="J338" s="178"/>
      <c r="K338" s="179"/>
      <c r="L338" s="178"/>
      <c r="N338" s="174"/>
      <c r="O338" s="175"/>
      <c r="P338" s="175"/>
      <c r="Q338" s="175"/>
      <c r="R338" s="176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</row>
    <row r="339" spans="4:45" s="143" customFormat="1" x14ac:dyDescent="0.25">
      <c r="D339" s="178"/>
      <c r="E339" s="178"/>
      <c r="F339" s="178"/>
      <c r="G339" s="178"/>
      <c r="H339" s="178"/>
      <c r="I339" s="178"/>
      <c r="J339" s="178"/>
      <c r="K339" s="179"/>
      <c r="L339" s="178"/>
      <c r="N339" s="174"/>
      <c r="O339" s="175"/>
      <c r="P339" s="175"/>
      <c r="Q339" s="175"/>
      <c r="R339" s="176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</row>
    <row r="340" spans="4:45" s="143" customFormat="1" x14ac:dyDescent="0.25">
      <c r="D340" s="178"/>
      <c r="E340" s="178"/>
      <c r="F340" s="178"/>
      <c r="G340" s="178"/>
      <c r="H340" s="178"/>
      <c r="I340" s="178"/>
      <c r="J340" s="178"/>
      <c r="K340" s="179"/>
      <c r="L340" s="178"/>
      <c r="N340" s="174"/>
      <c r="O340" s="175"/>
      <c r="P340" s="175"/>
      <c r="Q340" s="175"/>
      <c r="R340" s="176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</row>
    <row r="341" spans="4:45" s="143" customFormat="1" x14ac:dyDescent="0.25">
      <c r="D341" s="178"/>
      <c r="E341" s="178"/>
      <c r="F341" s="178"/>
      <c r="G341" s="178"/>
      <c r="H341" s="178"/>
      <c r="I341" s="178"/>
      <c r="J341" s="178"/>
      <c r="K341" s="179"/>
      <c r="L341" s="178"/>
      <c r="N341" s="174"/>
      <c r="O341" s="175"/>
      <c r="P341" s="175"/>
      <c r="Q341" s="175"/>
      <c r="R341" s="176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</row>
    <row r="342" spans="4:45" s="143" customFormat="1" x14ac:dyDescent="0.25">
      <c r="D342" s="178"/>
      <c r="E342" s="178"/>
      <c r="F342" s="178"/>
      <c r="G342" s="178"/>
      <c r="H342" s="178"/>
      <c r="I342" s="178"/>
      <c r="J342" s="178"/>
      <c r="K342" s="179"/>
      <c r="L342" s="178"/>
      <c r="N342" s="174"/>
      <c r="O342" s="175"/>
      <c r="P342" s="175"/>
      <c r="Q342" s="175"/>
      <c r="R342" s="176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</row>
    <row r="343" spans="4:45" s="143" customFormat="1" x14ac:dyDescent="0.25">
      <c r="D343" s="178"/>
      <c r="E343" s="178"/>
      <c r="F343" s="178"/>
      <c r="G343" s="178"/>
      <c r="H343" s="178"/>
      <c r="I343" s="178"/>
      <c r="J343" s="178"/>
      <c r="K343" s="179"/>
      <c r="L343" s="178"/>
      <c r="N343" s="174"/>
      <c r="O343" s="175"/>
      <c r="P343" s="175"/>
      <c r="Q343" s="175"/>
      <c r="R343" s="176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</row>
    <row r="344" spans="4:45" s="143" customFormat="1" x14ac:dyDescent="0.25">
      <c r="D344" s="178"/>
      <c r="E344" s="178"/>
      <c r="F344" s="178"/>
      <c r="G344" s="178"/>
      <c r="H344" s="178"/>
      <c r="I344" s="178"/>
      <c r="J344" s="178"/>
      <c r="K344" s="179"/>
      <c r="L344" s="178"/>
      <c r="N344" s="174"/>
      <c r="O344" s="175"/>
      <c r="P344" s="175"/>
      <c r="Q344" s="175"/>
      <c r="R344" s="176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</row>
    <row r="345" spans="4:45" s="143" customFormat="1" x14ac:dyDescent="0.25">
      <c r="D345" s="178"/>
      <c r="E345" s="178"/>
      <c r="F345" s="178"/>
      <c r="G345" s="178"/>
      <c r="H345" s="178"/>
      <c r="I345" s="178"/>
      <c r="J345" s="178"/>
      <c r="K345" s="179"/>
      <c r="L345" s="178"/>
      <c r="N345" s="174"/>
      <c r="O345" s="175"/>
      <c r="P345" s="175"/>
      <c r="Q345" s="175"/>
      <c r="R345" s="176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</row>
    <row r="346" spans="4:45" s="143" customFormat="1" x14ac:dyDescent="0.25">
      <c r="D346" s="178"/>
      <c r="E346" s="178"/>
      <c r="F346" s="178"/>
      <c r="G346" s="178"/>
      <c r="H346" s="178"/>
      <c r="I346" s="178"/>
      <c r="J346" s="178"/>
      <c r="K346" s="179"/>
      <c r="L346" s="178"/>
      <c r="N346" s="174"/>
      <c r="O346" s="175"/>
      <c r="P346" s="175"/>
      <c r="Q346" s="175"/>
      <c r="R346" s="176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</row>
    <row r="347" spans="4:45" s="143" customFormat="1" x14ac:dyDescent="0.25">
      <c r="D347" s="178"/>
      <c r="E347" s="178"/>
      <c r="F347" s="178"/>
      <c r="G347" s="178"/>
      <c r="H347" s="178"/>
      <c r="I347" s="178"/>
      <c r="J347" s="178"/>
      <c r="K347" s="179"/>
      <c r="L347" s="178"/>
      <c r="N347" s="174"/>
      <c r="O347" s="175"/>
      <c r="P347" s="175"/>
      <c r="Q347" s="175"/>
      <c r="R347" s="176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</row>
    <row r="348" spans="4:45" s="143" customFormat="1" x14ac:dyDescent="0.25">
      <c r="D348" s="178"/>
      <c r="E348" s="178"/>
      <c r="F348" s="178"/>
      <c r="G348" s="178"/>
      <c r="H348" s="178"/>
      <c r="I348" s="178"/>
      <c r="J348" s="178"/>
      <c r="K348" s="179"/>
      <c r="L348" s="178"/>
      <c r="N348" s="174"/>
      <c r="O348" s="175"/>
      <c r="P348" s="175"/>
      <c r="Q348" s="175"/>
      <c r="R348" s="176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</row>
    <row r="349" spans="4:45" s="143" customFormat="1" x14ac:dyDescent="0.25">
      <c r="D349" s="178"/>
      <c r="E349" s="178"/>
      <c r="F349" s="178"/>
      <c r="G349" s="178"/>
      <c r="H349" s="178"/>
      <c r="I349" s="178"/>
      <c r="J349" s="178"/>
      <c r="K349" s="179"/>
      <c r="L349" s="178"/>
      <c r="N349" s="174"/>
      <c r="O349" s="175"/>
      <c r="P349" s="175"/>
      <c r="Q349" s="175"/>
      <c r="R349" s="176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</row>
    <row r="350" spans="4:45" s="143" customFormat="1" x14ac:dyDescent="0.25">
      <c r="D350" s="178"/>
      <c r="E350" s="178"/>
      <c r="F350" s="178"/>
      <c r="G350" s="178"/>
      <c r="H350" s="178"/>
      <c r="I350" s="178"/>
      <c r="J350" s="178"/>
      <c r="K350" s="179"/>
      <c r="L350" s="178"/>
      <c r="N350" s="174"/>
      <c r="O350" s="175"/>
      <c r="P350" s="175"/>
      <c r="Q350" s="175"/>
      <c r="R350" s="176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</row>
    <row r="351" spans="4:45" s="143" customFormat="1" x14ac:dyDescent="0.25">
      <c r="D351" s="178"/>
      <c r="E351" s="178"/>
      <c r="F351" s="178"/>
      <c r="G351" s="178"/>
      <c r="H351" s="178"/>
      <c r="I351" s="178"/>
      <c r="J351" s="178"/>
      <c r="K351" s="179"/>
      <c r="L351" s="178"/>
      <c r="N351" s="174"/>
      <c r="O351" s="175"/>
      <c r="P351" s="175"/>
      <c r="Q351" s="175"/>
      <c r="R351" s="176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</row>
    <row r="352" spans="4:45" s="143" customFormat="1" x14ac:dyDescent="0.25">
      <c r="D352" s="178"/>
      <c r="E352" s="178"/>
      <c r="F352" s="178"/>
      <c r="G352" s="178"/>
      <c r="H352" s="178"/>
      <c r="I352" s="178"/>
      <c r="J352" s="178"/>
      <c r="K352" s="179"/>
      <c r="L352" s="178"/>
      <c r="N352" s="174"/>
      <c r="O352" s="175"/>
      <c r="P352" s="175"/>
      <c r="Q352" s="175"/>
      <c r="R352" s="176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</row>
    <row r="353" spans="4:45" s="143" customFormat="1" x14ac:dyDescent="0.25">
      <c r="D353" s="178"/>
      <c r="E353" s="178"/>
      <c r="F353" s="178"/>
      <c r="G353" s="178"/>
      <c r="H353" s="178"/>
      <c r="I353" s="178"/>
      <c r="J353" s="178"/>
      <c r="K353" s="179"/>
      <c r="L353" s="178"/>
      <c r="N353" s="174"/>
      <c r="O353" s="175"/>
      <c r="P353" s="175"/>
      <c r="Q353" s="175"/>
      <c r="R353" s="176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</row>
    <row r="354" spans="4:45" s="143" customFormat="1" x14ac:dyDescent="0.25">
      <c r="D354" s="178"/>
      <c r="E354" s="178"/>
      <c r="F354" s="178"/>
      <c r="G354" s="178"/>
      <c r="H354" s="178"/>
      <c r="I354" s="178"/>
      <c r="J354" s="178"/>
      <c r="K354" s="179"/>
      <c r="L354" s="178"/>
      <c r="N354" s="174"/>
      <c r="O354" s="175"/>
      <c r="P354" s="175"/>
      <c r="Q354" s="175"/>
      <c r="R354" s="176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</row>
    <row r="355" spans="4:45" s="143" customFormat="1" x14ac:dyDescent="0.25">
      <c r="D355" s="178"/>
      <c r="E355" s="178"/>
      <c r="F355" s="178"/>
      <c r="G355" s="178"/>
      <c r="H355" s="178"/>
      <c r="I355" s="178"/>
      <c r="J355" s="178"/>
      <c r="K355" s="179"/>
      <c r="L355" s="178"/>
      <c r="N355" s="174"/>
      <c r="O355" s="175"/>
      <c r="P355" s="175"/>
      <c r="Q355" s="175"/>
      <c r="R355" s="176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</row>
    <row r="356" spans="4:45" s="143" customFormat="1" x14ac:dyDescent="0.25">
      <c r="D356" s="178"/>
      <c r="E356" s="178"/>
      <c r="F356" s="178"/>
      <c r="G356" s="178"/>
      <c r="H356" s="178"/>
      <c r="I356" s="178"/>
      <c r="J356" s="178"/>
      <c r="K356" s="179"/>
      <c r="L356" s="178"/>
      <c r="N356" s="174"/>
      <c r="O356" s="175"/>
      <c r="P356" s="175"/>
      <c r="Q356" s="175"/>
      <c r="R356" s="176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</row>
    <row r="357" spans="4:45" s="143" customFormat="1" x14ac:dyDescent="0.25">
      <c r="D357" s="178"/>
      <c r="E357" s="178"/>
      <c r="F357" s="178"/>
      <c r="G357" s="178"/>
      <c r="H357" s="178"/>
      <c r="I357" s="178"/>
      <c r="J357" s="178"/>
      <c r="K357" s="179"/>
      <c r="L357" s="178"/>
      <c r="N357" s="174"/>
      <c r="O357" s="175"/>
      <c r="P357" s="175"/>
      <c r="Q357" s="175"/>
      <c r="R357" s="176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</row>
    <row r="358" spans="4:45" s="143" customFormat="1" x14ac:dyDescent="0.25">
      <c r="D358" s="178"/>
      <c r="E358" s="178"/>
      <c r="F358" s="178"/>
      <c r="G358" s="178"/>
      <c r="H358" s="178"/>
      <c r="I358" s="178"/>
      <c r="J358" s="178"/>
      <c r="K358" s="179"/>
      <c r="L358" s="178"/>
      <c r="N358" s="174"/>
      <c r="O358" s="175"/>
      <c r="P358" s="175"/>
      <c r="Q358" s="175"/>
      <c r="R358" s="176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</row>
    <row r="359" spans="4:45" s="143" customFormat="1" x14ac:dyDescent="0.25">
      <c r="D359" s="178"/>
      <c r="E359" s="178"/>
      <c r="F359" s="178"/>
      <c r="G359" s="178"/>
      <c r="H359" s="178"/>
      <c r="I359" s="178"/>
      <c r="J359" s="178"/>
      <c r="K359" s="179"/>
      <c r="L359" s="178"/>
      <c r="N359" s="174"/>
      <c r="O359" s="175"/>
      <c r="P359" s="175"/>
      <c r="Q359" s="175"/>
      <c r="R359" s="176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</row>
    <row r="360" spans="4:45" s="143" customFormat="1" x14ac:dyDescent="0.25">
      <c r="D360" s="178"/>
      <c r="E360" s="178"/>
      <c r="F360" s="178"/>
      <c r="G360" s="178"/>
      <c r="H360" s="178"/>
      <c r="I360" s="178"/>
      <c r="J360" s="178"/>
      <c r="K360" s="179"/>
      <c r="L360" s="178"/>
      <c r="N360" s="174"/>
      <c r="O360" s="175"/>
      <c r="P360" s="175"/>
      <c r="Q360" s="175"/>
      <c r="R360" s="176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</row>
    <row r="361" spans="4:45" s="143" customFormat="1" x14ac:dyDescent="0.25">
      <c r="D361" s="178"/>
      <c r="E361" s="178"/>
      <c r="F361" s="178"/>
      <c r="G361" s="178"/>
      <c r="H361" s="178"/>
      <c r="I361" s="178"/>
      <c r="J361" s="178"/>
      <c r="K361" s="179"/>
      <c r="L361" s="178"/>
      <c r="N361" s="174"/>
      <c r="O361" s="175"/>
      <c r="P361" s="175"/>
      <c r="Q361" s="175"/>
      <c r="R361" s="176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</row>
    <row r="362" spans="4:45" s="143" customFormat="1" x14ac:dyDescent="0.25">
      <c r="D362" s="178"/>
      <c r="E362" s="178"/>
      <c r="F362" s="178"/>
      <c r="G362" s="178"/>
      <c r="H362" s="178"/>
      <c r="I362" s="178"/>
      <c r="J362" s="178"/>
      <c r="K362" s="179"/>
      <c r="L362" s="178"/>
      <c r="N362" s="174"/>
      <c r="O362" s="175"/>
      <c r="P362" s="175"/>
      <c r="Q362" s="175"/>
      <c r="R362" s="176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</row>
    <row r="363" spans="4:45" s="143" customFormat="1" x14ac:dyDescent="0.25">
      <c r="D363" s="178"/>
      <c r="E363" s="178"/>
      <c r="F363" s="178"/>
      <c r="G363" s="178"/>
      <c r="H363" s="178"/>
      <c r="I363" s="178"/>
      <c r="J363" s="178"/>
      <c r="K363" s="179"/>
      <c r="L363" s="178"/>
      <c r="N363" s="174"/>
      <c r="O363" s="175"/>
      <c r="P363" s="175"/>
      <c r="Q363" s="175"/>
      <c r="R363" s="176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</row>
    <row r="364" spans="4:45" s="143" customFormat="1" x14ac:dyDescent="0.25">
      <c r="D364" s="178"/>
      <c r="E364" s="178"/>
      <c r="F364" s="178"/>
      <c r="G364" s="178"/>
      <c r="H364" s="178"/>
      <c r="I364" s="178"/>
      <c r="J364" s="178"/>
      <c r="K364" s="179"/>
      <c r="L364" s="178"/>
      <c r="N364" s="174"/>
      <c r="O364" s="175"/>
      <c r="P364" s="175"/>
      <c r="Q364" s="175"/>
      <c r="R364" s="176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</row>
    <row r="365" spans="4:45" s="143" customFormat="1" x14ac:dyDescent="0.25">
      <c r="D365" s="178"/>
      <c r="E365" s="178"/>
      <c r="F365" s="178"/>
      <c r="G365" s="178"/>
      <c r="H365" s="178"/>
      <c r="I365" s="178"/>
      <c r="J365" s="178"/>
      <c r="K365" s="179"/>
      <c r="L365" s="178"/>
      <c r="N365" s="174"/>
      <c r="O365" s="175"/>
      <c r="P365" s="175"/>
      <c r="Q365" s="175"/>
      <c r="R365" s="176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</row>
    <row r="366" spans="4:45" s="143" customFormat="1" x14ac:dyDescent="0.25">
      <c r="D366" s="178"/>
      <c r="E366" s="178"/>
      <c r="F366" s="178"/>
      <c r="G366" s="178"/>
      <c r="H366" s="178"/>
      <c r="I366" s="178"/>
      <c r="J366" s="178"/>
      <c r="K366" s="179"/>
      <c r="L366" s="178"/>
      <c r="N366" s="174"/>
      <c r="O366" s="175"/>
      <c r="P366" s="175"/>
      <c r="Q366" s="175"/>
      <c r="R366" s="176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</row>
    <row r="367" spans="4:45" s="143" customFormat="1" x14ac:dyDescent="0.25">
      <c r="D367" s="178"/>
      <c r="E367" s="178"/>
      <c r="F367" s="178"/>
      <c r="G367" s="178"/>
      <c r="H367" s="178"/>
      <c r="I367" s="178"/>
      <c r="J367" s="178"/>
      <c r="K367" s="179"/>
      <c r="L367" s="178"/>
      <c r="N367" s="174"/>
      <c r="O367" s="175"/>
      <c r="P367" s="175"/>
      <c r="Q367" s="175"/>
      <c r="R367" s="176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</row>
    <row r="368" spans="4:45" s="143" customFormat="1" x14ac:dyDescent="0.25">
      <c r="D368" s="178"/>
      <c r="E368" s="178"/>
      <c r="F368" s="178"/>
      <c r="G368" s="178"/>
      <c r="H368" s="178"/>
      <c r="I368" s="178"/>
      <c r="J368" s="178"/>
      <c r="K368" s="179"/>
      <c r="L368" s="178"/>
      <c r="N368" s="174"/>
      <c r="O368" s="175"/>
      <c r="P368" s="175"/>
      <c r="Q368" s="175"/>
      <c r="R368" s="176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</row>
  </sheetData>
  <sheetProtection algorithmName="SHA-512" hashValue="ag4vyTbGMPYlF1DQO/Jtvu5icAgTPUcB7+V5VraP1A02P5bVAqvTc8CnDdJdxb2m2ymIXATpb26ChgaRte15vw==" saltValue="ab18lCLdYbEBFsyTzsUiuw==" spinCount="100000" sheet="1" objects="1" scenarios="1"/>
  <conditionalFormatting sqref="D8">
    <cfRule type="expression" dxfId="99" priority="25">
      <formula>$D$7=$AG$4</formula>
    </cfRule>
  </conditionalFormatting>
  <conditionalFormatting sqref="D94">
    <cfRule type="expression" dxfId="98" priority="26">
      <formula>$D$93=$AG$4</formula>
    </cfRule>
  </conditionalFormatting>
  <conditionalFormatting sqref="A58">
    <cfRule type="expression" dxfId="97" priority="24">
      <formula>$D$56="oui"</formula>
    </cfRule>
  </conditionalFormatting>
  <conditionalFormatting sqref="B58">
    <cfRule type="expression" dxfId="96" priority="23">
      <formula>$D$56="oui"</formula>
    </cfRule>
  </conditionalFormatting>
  <conditionalFormatting sqref="A59:B59">
    <cfRule type="expression" dxfId="95" priority="22">
      <formula>$D$56="non"</formula>
    </cfRule>
  </conditionalFormatting>
  <conditionalFormatting sqref="D62:H69">
    <cfRule type="expression" dxfId="94" priority="21">
      <formula>$D$56="oui"</formula>
    </cfRule>
  </conditionalFormatting>
  <conditionalFormatting sqref="D63:H63">
    <cfRule type="expression" dxfId="93" priority="20">
      <formula>$D$56="oui"</formula>
    </cfRule>
  </conditionalFormatting>
  <conditionalFormatting sqref="D67:H67">
    <cfRule type="expression" dxfId="92" priority="19">
      <formula>$D$56="oui"</formula>
    </cfRule>
  </conditionalFormatting>
  <conditionalFormatting sqref="D59:F61">
    <cfRule type="expression" dxfId="91" priority="18">
      <formula>$D$56="non"</formula>
    </cfRule>
  </conditionalFormatting>
  <conditionalFormatting sqref="D58:F58">
    <cfRule type="expression" dxfId="90" priority="17">
      <formula>$D$56="non"</formula>
    </cfRule>
  </conditionalFormatting>
  <conditionalFormatting sqref="C59">
    <cfRule type="expression" dxfId="89" priority="16">
      <formula>$D$56="non"</formula>
    </cfRule>
  </conditionalFormatting>
  <conditionalFormatting sqref="C62:C63">
    <cfRule type="expression" dxfId="88" priority="15">
      <formula>$D$56="oui"</formula>
    </cfRule>
  </conditionalFormatting>
  <conditionalFormatting sqref="L62:M63">
    <cfRule type="expression" dxfId="87" priority="13">
      <formula>$D$56="oui"</formula>
    </cfRule>
  </conditionalFormatting>
  <conditionalFormatting sqref="L58:M59">
    <cfRule type="expression" dxfId="86" priority="12">
      <formula>$D$56="non"</formula>
    </cfRule>
  </conditionalFormatting>
  <conditionalFormatting sqref="N62">
    <cfRule type="expression" dxfId="85" priority="11">
      <formula>$D$56="oui"</formula>
    </cfRule>
  </conditionalFormatting>
  <conditionalFormatting sqref="N58">
    <cfRule type="expression" dxfId="84" priority="10">
      <formula>$D$56="non"</formula>
    </cfRule>
  </conditionalFormatting>
  <conditionalFormatting sqref="A41">
    <cfRule type="expression" dxfId="83" priority="9">
      <formula>$D$34="non"</formula>
    </cfRule>
  </conditionalFormatting>
  <conditionalFormatting sqref="D137:H144">
    <cfRule type="expression" dxfId="82" priority="8">
      <formula>$D$135="oui"</formula>
    </cfRule>
  </conditionalFormatting>
  <conditionalFormatting sqref="C137">
    <cfRule type="expression" dxfId="81" priority="7">
      <formula>$D$135="oui"</formula>
    </cfRule>
  </conditionalFormatting>
  <conditionalFormatting sqref="M70">
    <cfRule type="expression" dxfId="80" priority="6">
      <formula>$D$56="non"</formula>
    </cfRule>
  </conditionalFormatting>
  <conditionalFormatting sqref="D36:H50">
    <cfRule type="expression" dxfId="79" priority="5">
      <formula>$D$34="non"</formula>
    </cfRule>
  </conditionalFormatting>
  <conditionalFormatting sqref="C36">
    <cfRule type="expression" dxfId="78" priority="4">
      <formula>$D$34="non"</formula>
    </cfRule>
  </conditionalFormatting>
  <conditionalFormatting sqref="C45">
    <cfRule type="expression" dxfId="77" priority="3">
      <formula>$D$34="non"</formula>
    </cfRule>
  </conditionalFormatting>
  <conditionalFormatting sqref="D51:H51">
    <cfRule type="expression" dxfId="76" priority="2">
      <formula>$D$34="non"</formula>
    </cfRule>
  </conditionalFormatting>
  <conditionalFormatting sqref="D147">
    <cfRule type="expression" dxfId="75" priority="1">
      <formula>$D$146=$AG$4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D147" sqref="D147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5"/>
    <col min="18" max="18" width="11.42578125" style="176"/>
    <col min="19" max="45" width="11.42578125" style="175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8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40" t="e">
        <f>IF(D34="non",(L190*100)/Points!F42,(L190*100)/Points!F40)</f>
        <v>#DIV/0!</v>
      </c>
      <c r="E3" s="139" t="s">
        <v>130</v>
      </c>
      <c r="AG3" s="175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41" t="s">
        <v>105</v>
      </c>
      <c r="AG4" s="175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2" t="e">
        <f>(L112*100)/Points!F34</f>
        <v>#DIV/0!</v>
      </c>
      <c r="AG5" s="175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86" t="s">
        <v>107</v>
      </c>
      <c r="K6" s="87"/>
      <c r="U6" s="177" t="s">
        <v>108</v>
      </c>
      <c r="AG6" s="175" t="s">
        <v>233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5.95" thickBot="1" x14ac:dyDescent="0.4">
      <c r="B7" s="88"/>
      <c r="C7" s="130" t="s">
        <v>127</v>
      </c>
      <c r="D7" s="81"/>
      <c r="F7" s="67"/>
      <c r="K7" s="87"/>
      <c r="L7" s="90">
        <f>L8+L9</f>
        <v>0</v>
      </c>
      <c r="M7" s="263" t="s">
        <v>222</v>
      </c>
      <c r="N7" s="264"/>
      <c r="U7" s="177"/>
      <c r="AG7" s="175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8"/>
      <c r="C8" s="111" t="s">
        <v>110</v>
      </c>
      <c r="D8" s="89"/>
      <c r="K8" s="87"/>
      <c r="L8" s="120">
        <f>IF(D8&gt;=100,(Points!F10),0)</f>
        <v>0</v>
      </c>
      <c r="M8" s="72" t="e">
        <f>L7+L10+L23</f>
        <v>#DIV/0!</v>
      </c>
      <c r="N8" s="66">
        <f>IF((D8&gt;0)*(D8&lt;80),5,0)</f>
        <v>0</v>
      </c>
      <c r="P8" s="175">
        <f>IF((D8&gt;=80)*(D8&lt;100),10,0)</f>
        <v>0</v>
      </c>
      <c r="Q8" s="175">
        <f>IF((D8&gt;=100)*(D8&lt;150),20,0)</f>
        <v>0</v>
      </c>
      <c r="R8" s="176">
        <f>IF((D8&gt;=150),25,0)</f>
        <v>0</v>
      </c>
      <c r="U8" s="177">
        <f>MAX(N8:R8)</f>
        <v>0</v>
      </c>
      <c r="AG8" s="175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5" t="e">
        <f>((M8*100)/Points!G12)</f>
        <v>#DIV/0!</v>
      </c>
      <c r="B9" s="144" t="s">
        <v>130</v>
      </c>
      <c r="K9" s="87"/>
      <c r="L9" s="120">
        <f>IF(D7=$AG$3,Points!F9,0)</f>
        <v>0</v>
      </c>
      <c r="U9" s="177"/>
      <c r="AG9" s="175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5.95" thickBot="1" x14ac:dyDescent="0.4">
      <c r="B10" s="106"/>
      <c r="C10" s="136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7"/>
      <c r="L10" s="90" t="e">
        <f>J12*Points!F11</f>
        <v>#DIV/0!</v>
      </c>
      <c r="N10" s="66">
        <f>IF(D10="oui",20,0)</f>
        <v>0</v>
      </c>
      <c r="P10" s="175">
        <f>IF(D10="NA",20,0)</f>
        <v>0</v>
      </c>
      <c r="U10" s="177">
        <f>MAX(N10:P10)</f>
        <v>0</v>
      </c>
      <c r="AG10" s="175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6"/>
      <c r="C11" s="107"/>
      <c r="D11" s="89"/>
      <c r="E11" s="89"/>
      <c r="F11" s="89"/>
      <c r="G11" s="89"/>
      <c r="H11" s="89"/>
      <c r="K11" s="87"/>
      <c r="L11" s="90"/>
      <c r="U11" s="177"/>
      <c r="AG11" s="175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6"/>
      <c r="C12" s="100"/>
      <c r="D12" s="90">
        <f>IF(D11=$AG$3,1,0)</f>
        <v>0</v>
      </c>
      <c r="E12" s="90">
        <f t="shared" ref="E12:H12" si="0">IF(E11=$AG$3,1,0)</f>
        <v>0</v>
      </c>
      <c r="F12" s="90">
        <f t="shared" si="0"/>
        <v>0</v>
      </c>
      <c r="G12" s="90">
        <f t="shared" si="0"/>
        <v>0</v>
      </c>
      <c r="H12" s="90">
        <f t="shared" si="0"/>
        <v>0</v>
      </c>
      <c r="I12" s="23">
        <f>SUM(D12:H12)</f>
        <v>0</v>
      </c>
      <c r="J12" s="23" t="e">
        <f>(I12+I16+I20)/(I13+I17+I21)</f>
        <v>#DIV/0!</v>
      </c>
      <c r="K12" s="105"/>
      <c r="L12" s="90"/>
      <c r="U12" s="177"/>
      <c r="AG12" s="175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6"/>
      <c r="C13" s="100"/>
      <c r="D13" s="90">
        <f>IF(D11&lt;&gt;"",1,0)</f>
        <v>0</v>
      </c>
      <c r="E13" s="90">
        <f t="shared" ref="E13:H13" si="1">IF(E11&lt;&gt;"",1,0)</f>
        <v>0</v>
      </c>
      <c r="F13" s="90">
        <f t="shared" si="1"/>
        <v>0</v>
      </c>
      <c r="G13" s="90">
        <f t="shared" si="1"/>
        <v>0</v>
      </c>
      <c r="H13" s="90">
        <f t="shared" si="1"/>
        <v>0</v>
      </c>
      <c r="I13" s="23">
        <f>SUM(D13:H13)</f>
        <v>0</v>
      </c>
      <c r="K13" s="87"/>
      <c r="L13" s="90"/>
      <c r="U13" s="177"/>
      <c r="AG13" s="175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6"/>
      <c r="C14" s="107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7"/>
      <c r="L14" s="90"/>
      <c r="U14" s="177"/>
      <c r="AG14" s="175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6"/>
      <c r="C15" s="107"/>
      <c r="D15" s="89"/>
      <c r="E15" s="89"/>
      <c r="F15" s="89"/>
      <c r="G15" s="89"/>
      <c r="H15" s="89"/>
      <c r="K15" s="87"/>
      <c r="L15" s="90"/>
      <c r="U15" s="177"/>
      <c r="AG15" s="175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6"/>
      <c r="C16" s="107"/>
      <c r="D16" s="90">
        <f>IF(D15=$AG$3,1,0)</f>
        <v>0</v>
      </c>
      <c r="E16" s="90">
        <f t="shared" ref="E16:H16" si="2">IF(E15=$AG$3,1,0)</f>
        <v>0</v>
      </c>
      <c r="F16" s="90">
        <f t="shared" si="2"/>
        <v>0</v>
      </c>
      <c r="G16" s="90">
        <f t="shared" si="2"/>
        <v>0</v>
      </c>
      <c r="H16" s="90">
        <f t="shared" si="2"/>
        <v>0</v>
      </c>
      <c r="I16" s="23">
        <f t="shared" ref="I16:I17" si="3">SUM(D16:H16)</f>
        <v>0</v>
      </c>
      <c r="K16" s="87"/>
      <c r="L16" s="90"/>
      <c r="U16" s="177"/>
      <c r="AG16" s="175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6"/>
      <c r="C17" s="100"/>
      <c r="D17" s="90">
        <f>IF(D15&lt;&gt;"",1,0)</f>
        <v>0</v>
      </c>
      <c r="E17" s="90">
        <f t="shared" ref="E17:H17" si="4">IF(E15&lt;&gt;"",1,0)</f>
        <v>0</v>
      </c>
      <c r="F17" s="90">
        <f t="shared" si="4"/>
        <v>0</v>
      </c>
      <c r="G17" s="90">
        <f t="shared" si="4"/>
        <v>0</v>
      </c>
      <c r="H17" s="90">
        <f t="shared" si="4"/>
        <v>0</v>
      </c>
      <c r="I17" s="23">
        <f t="shared" si="3"/>
        <v>0</v>
      </c>
      <c r="K17" s="87"/>
      <c r="L17" s="90"/>
      <c r="U17" s="177"/>
      <c r="AG17" s="175" t="s">
        <v>136</v>
      </c>
    </row>
    <row r="18" spans="2:45" ht="15.75" thickBot="1" x14ac:dyDescent="0.3">
      <c r="B18" s="106"/>
      <c r="C18" s="107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7"/>
      <c r="L18" s="90"/>
      <c r="U18" s="177"/>
      <c r="AG18" s="175" t="s">
        <v>137</v>
      </c>
    </row>
    <row r="19" spans="2:45" thickBot="1" x14ac:dyDescent="0.4">
      <c r="B19" s="106"/>
      <c r="C19" s="108"/>
      <c r="D19" s="89"/>
      <c r="E19" s="89"/>
      <c r="F19" s="89"/>
      <c r="G19" s="89"/>
      <c r="H19" s="89"/>
      <c r="K19" s="87"/>
      <c r="L19" s="90"/>
      <c r="U19" s="177"/>
    </row>
    <row r="20" spans="2:45" ht="3" customHeight="1" x14ac:dyDescent="0.35">
      <c r="B20" s="88"/>
      <c r="D20" s="90">
        <f>IF(D19=$AG$3,1,0)</f>
        <v>0</v>
      </c>
      <c r="E20" s="90">
        <f t="shared" ref="E20:H20" si="5">IF(E19=$AG$3,1,0)</f>
        <v>0</v>
      </c>
      <c r="F20" s="90">
        <f t="shared" si="5"/>
        <v>0</v>
      </c>
      <c r="G20" s="90">
        <f t="shared" si="5"/>
        <v>0</v>
      </c>
      <c r="H20" s="90">
        <f t="shared" si="5"/>
        <v>0</v>
      </c>
      <c r="I20" s="23">
        <f t="shared" ref="I20:I21" si="6">SUM(D20:H20)</f>
        <v>0</v>
      </c>
      <c r="K20" s="87"/>
      <c r="L20" s="90"/>
      <c r="U20" s="177"/>
    </row>
    <row r="21" spans="2:45" ht="3.75" customHeight="1" x14ac:dyDescent="0.35">
      <c r="B21" s="88"/>
      <c r="D21" s="90">
        <f>IF(D19&lt;&gt;"",1,0)</f>
        <v>0</v>
      </c>
      <c r="E21" s="90">
        <f t="shared" ref="E21:H21" si="7">IF(E19&lt;&gt;"",1,0)</f>
        <v>0</v>
      </c>
      <c r="F21" s="90">
        <f t="shared" si="7"/>
        <v>0</v>
      </c>
      <c r="G21" s="90">
        <f t="shared" si="7"/>
        <v>0</v>
      </c>
      <c r="H21" s="90">
        <f t="shared" si="7"/>
        <v>0</v>
      </c>
      <c r="I21" s="23">
        <f t="shared" si="6"/>
        <v>0</v>
      </c>
      <c r="K21" s="87"/>
      <c r="L21" s="90"/>
      <c r="U21" s="177"/>
    </row>
    <row r="22" spans="2:45" thickBot="1" x14ac:dyDescent="0.4">
      <c r="B22" s="88"/>
      <c r="K22" s="87"/>
      <c r="L22" s="90"/>
      <c r="U22" s="177"/>
    </row>
    <row r="23" spans="2:45" ht="16.5" thickBot="1" x14ac:dyDescent="0.3">
      <c r="B23" s="106"/>
      <c r="C23" s="131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1" t="e">
        <f>J12*Points!F12</f>
        <v>#DIV/0!</v>
      </c>
      <c r="L23" s="90" t="e">
        <f>K23*J25</f>
        <v>#DIV/0!</v>
      </c>
      <c r="U23" s="177"/>
    </row>
    <row r="24" spans="2:45" thickBot="1" x14ac:dyDescent="0.4">
      <c r="B24" s="106"/>
      <c r="C24" s="109"/>
      <c r="D24" s="89"/>
      <c r="E24" s="89"/>
      <c r="F24" s="89"/>
      <c r="G24" s="89"/>
      <c r="H24" s="89"/>
      <c r="K24" s="87"/>
      <c r="L24" s="90"/>
      <c r="U24" s="177"/>
    </row>
    <row r="25" spans="2:45" ht="3.75" customHeight="1" x14ac:dyDescent="0.35">
      <c r="B25" s="106"/>
      <c r="C25" s="100"/>
      <c r="D25" s="90">
        <f>IF(D24=$AG$3,1,0)</f>
        <v>0</v>
      </c>
      <c r="E25" s="90">
        <f t="shared" ref="E25:H25" si="8">IF(E24=$AG$3,1,0)</f>
        <v>0</v>
      </c>
      <c r="F25" s="90">
        <f t="shared" si="8"/>
        <v>0</v>
      </c>
      <c r="G25" s="90">
        <f t="shared" si="8"/>
        <v>0</v>
      </c>
      <c r="H25" s="90">
        <f t="shared" si="8"/>
        <v>0</v>
      </c>
      <c r="I25" s="23">
        <f>SUM(D25:H25)</f>
        <v>0</v>
      </c>
      <c r="J25" s="23" t="e">
        <f>(I25+I29)/(I26+I30)</f>
        <v>#DIV/0!</v>
      </c>
      <c r="K25" s="87"/>
      <c r="L25" s="90"/>
      <c r="U25" s="177"/>
    </row>
    <row r="26" spans="2:45" ht="3.75" customHeight="1" x14ac:dyDescent="0.35">
      <c r="B26" s="106"/>
      <c r="C26" s="100"/>
      <c r="D26" s="90">
        <f>IF(D24&lt;&gt;"",1,0)</f>
        <v>0</v>
      </c>
      <c r="E26" s="90">
        <f t="shared" ref="E26:H26" si="9">IF(E24&lt;&gt;"",1,0)</f>
        <v>0</v>
      </c>
      <c r="F26" s="90">
        <f t="shared" si="9"/>
        <v>0</v>
      </c>
      <c r="G26" s="90">
        <f t="shared" si="9"/>
        <v>0</v>
      </c>
      <c r="H26" s="90">
        <f t="shared" si="9"/>
        <v>0</v>
      </c>
      <c r="I26" s="23">
        <f t="shared" ref="I26:I30" si="10">SUM(D26:H26)</f>
        <v>0</v>
      </c>
      <c r="K26" s="87"/>
      <c r="L26" s="90"/>
      <c r="U26" s="177"/>
    </row>
    <row r="27" spans="2:45" thickBot="1" x14ac:dyDescent="0.4">
      <c r="B27" s="106"/>
      <c r="C27" s="109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7"/>
      <c r="L27" s="90"/>
      <c r="U27" s="177"/>
    </row>
    <row r="28" spans="2:45" thickBot="1" x14ac:dyDescent="0.4">
      <c r="B28" s="106"/>
      <c r="C28" s="110"/>
      <c r="D28" s="89"/>
      <c r="E28" s="89"/>
      <c r="F28" s="89"/>
      <c r="G28" s="89"/>
      <c r="H28" s="89"/>
      <c r="K28" s="87"/>
      <c r="L28" s="90"/>
      <c r="U28" s="177"/>
    </row>
    <row r="29" spans="2:45" ht="3" customHeight="1" x14ac:dyDescent="0.35">
      <c r="B29" s="106"/>
      <c r="C29" s="2"/>
      <c r="D29" s="90">
        <f>IF(D28=$AG$3,1,0)</f>
        <v>0</v>
      </c>
      <c r="E29" s="90">
        <f t="shared" ref="E29:H29" si="11">IF(E28=$AG$3,1,0)</f>
        <v>0</v>
      </c>
      <c r="F29" s="90">
        <f t="shared" si="11"/>
        <v>0</v>
      </c>
      <c r="G29" s="90">
        <f t="shared" si="11"/>
        <v>0</v>
      </c>
      <c r="H29" s="90">
        <f t="shared" si="11"/>
        <v>0</v>
      </c>
      <c r="I29" s="23">
        <f t="shared" si="10"/>
        <v>0</v>
      </c>
      <c r="K29" s="87"/>
      <c r="L29" s="90"/>
      <c r="U29" s="177"/>
    </row>
    <row r="30" spans="2:45" ht="3.75" customHeight="1" thickBot="1" x14ac:dyDescent="0.4">
      <c r="B30" s="106"/>
      <c r="C30" s="2"/>
      <c r="D30" s="90">
        <f>IF(D28&lt;&gt;"",1,0)</f>
        <v>0</v>
      </c>
      <c r="E30" s="90">
        <f t="shared" ref="E30:H30" si="12">IF(E28&lt;&gt;"",1,0)</f>
        <v>0</v>
      </c>
      <c r="F30" s="90">
        <f t="shared" si="12"/>
        <v>0</v>
      </c>
      <c r="G30" s="90">
        <f t="shared" si="12"/>
        <v>0</v>
      </c>
      <c r="H30" s="90">
        <f t="shared" si="12"/>
        <v>0</v>
      </c>
      <c r="I30" s="23">
        <f t="shared" si="10"/>
        <v>0</v>
      </c>
      <c r="K30" s="87"/>
      <c r="L30" s="90"/>
      <c r="U30" s="177"/>
    </row>
    <row r="31" spans="2:45" s="92" customFormat="1" ht="6" customHeight="1" thickBot="1" x14ac:dyDescent="0.4">
      <c r="B31" s="93"/>
      <c r="C31" s="94"/>
      <c r="D31" s="95"/>
      <c r="E31" s="95"/>
      <c r="F31" s="95"/>
      <c r="G31" s="95"/>
      <c r="H31" s="95"/>
      <c r="I31" s="95"/>
      <c r="J31" s="95"/>
      <c r="K31" s="96"/>
      <c r="L31" s="95"/>
      <c r="M31" s="97"/>
      <c r="N31" s="79"/>
      <c r="O31" s="175"/>
      <c r="P31" s="175"/>
      <c r="Q31" s="175"/>
      <c r="R31" s="176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</row>
    <row r="32" spans="2:45" s="92" customFormat="1" ht="15.75" customHeight="1" thickBot="1" x14ac:dyDescent="0.4">
      <c r="E32" s="98"/>
      <c r="F32" s="98"/>
      <c r="G32" s="98"/>
      <c r="H32" s="98"/>
      <c r="I32" s="98"/>
      <c r="J32" s="98"/>
      <c r="K32" s="99"/>
      <c r="L32" s="98"/>
      <c r="N32" s="79"/>
      <c r="O32" s="175"/>
      <c r="P32" s="175"/>
      <c r="Q32" s="175"/>
      <c r="R32" s="176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</row>
    <row r="33" spans="1:45" s="92" customFormat="1" ht="15.75" customHeight="1" thickBot="1" x14ac:dyDescent="0.4">
      <c r="C33" s="101" t="s">
        <v>212</v>
      </c>
      <c r="D33" s="275"/>
      <c r="E33" s="98"/>
      <c r="F33" s="98"/>
      <c r="G33" s="98"/>
      <c r="H33" s="98"/>
      <c r="I33" s="98"/>
      <c r="J33" s="98"/>
      <c r="K33" s="99"/>
      <c r="L33" s="98"/>
      <c r="N33" s="79"/>
      <c r="O33" s="175"/>
      <c r="P33" s="175"/>
      <c r="Q33" s="175"/>
      <c r="R33" s="176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</row>
    <row r="34" spans="1:45" ht="16.5" thickBot="1" x14ac:dyDescent="0.3">
      <c r="B34" s="85" t="s">
        <v>116</v>
      </c>
      <c r="C34" s="241" t="s">
        <v>235</v>
      </c>
      <c r="D34" s="89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6.5" thickBot="1" x14ac:dyDescent="0.3">
      <c r="B35" s="88"/>
      <c r="C35" s="276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8"/>
      <c r="C36" s="241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7"/>
      <c r="L36" s="90" t="e">
        <f>J38*Points!F14</f>
        <v>#DIV/0!</v>
      </c>
      <c r="M36" s="263" t="s">
        <v>223</v>
      </c>
      <c r="N36" s="2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269" t="e">
        <f>((M37*100)/Points!G14)</f>
        <v>#DIV/0!</v>
      </c>
      <c r="B37" s="248" t="s">
        <v>130</v>
      </c>
      <c r="C37" s="242"/>
      <c r="D37" s="89"/>
      <c r="E37" s="89"/>
      <c r="F37" s="89"/>
      <c r="G37" s="89"/>
      <c r="H37" s="89"/>
      <c r="K37" s="87"/>
      <c r="L37" s="90"/>
      <c r="M37" s="72" t="e">
        <f>IF(D34="non",0,L36)</f>
        <v>#DIV/0!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8"/>
      <c r="C38" s="25"/>
      <c r="D38" s="90">
        <f>IF(OR(D37=$AG$3)+(D37=$AG$5),1,0)</f>
        <v>0</v>
      </c>
      <c r="E38" s="90">
        <f t="shared" ref="E38:H38" si="13">IF(OR(E37=$AG$3)+(E37=$AG$5),1,0)</f>
        <v>0</v>
      </c>
      <c r="F38" s="90">
        <f t="shared" si="13"/>
        <v>0</v>
      </c>
      <c r="G38" s="90">
        <f t="shared" si="13"/>
        <v>0</v>
      </c>
      <c r="H38" s="90">
        <f t="shared" si="13"/>
        <v>0</v>
      </c>
      <c r="I38" s="23">
        <f>SUM(D38:H38)</f>
        <v>0</v>
      </c>
      <c r="J38" s="23" t="e">
        <f>(I38+I42)/(I39+I43)</f>
        <v>#DIV/0!</v>
      </c>
      <c r="K38" s="87"/>
      <c r="L38" s="90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8"/>
      <c r="C39" s="25"/>
      <c r="D39" s="90">
        <f>IF(D37&lt;&gt;"",1,0)</f>
        <v>0</v>
      </c>
      <c r="E39" s="90">
        <f t="shared" ref="E39:H39" si="14">IF(E37&lt;&gt;"",1,0)</f>
        <v>0</v>
      </c>
      <c r="F39" s="90">
        <f t="shared" si="14"/>
        <v>0</v>
      </c>
      <c r="G39" s="90">
        <f t="shared" si="14"/>
        <v>0</v>
      </c>
      <c r="H39" s="90">
        <f t="shared" si="14"/>
        <v>0</v>
      </c>
      <c r="I39" s="23">
        <f t="shared" ref="I39" si="15">SUM(D39:H39)</f>
        <v>0</v>
      </c>
      <c r="K39" s="87"/>
      <c r="L39" s="90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7" t="e">
        <f>AVERAGE(A37,A45)</f>
        <v>#DIV/0!</v>
      </c>
      <c r="B40" s="88"/>
      <c r="C40" s="242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7"/>
      <c r="L40" s="90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6" t="e">
        <f>IF(A50=0,A37,A40)</f>
        <v>#DIV/0!</v>
      </c>
      <c r="B41" s="201" t="s">
        <v>130</v>
      </c>
      <c r="C41" s="243"/>
      <c r="D41" s="89"/>
      <c r="E41" s="89"/>
      <c r="F41" s="89"/>
      <c r="G41" s="89"/>
      <c r="H41" s="89"/>
      <c r="K41" s="87"/>
      <c r="L41" s="90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25">
      <c r="B42" s="88"/>
      <c r="C42" s="25"/>
      <c r="D42" s="90">
        <f>IF(OR(D41=$AG$3)+(D41=$AG$5),1,0)</f>
        <v>0</v>
      </c>
      <c r="E42" s="90">
        <f t="shared" ref="E42:H42" si="16">IF(OR(E41=$AG$3)+(E41=$AG$5),1,0)</f>
        <v>0</v>
      </c>
      <c r="F42" s="90">
        <f t="shared" si="16"/>
        <v>0</v>
      </c>
      <c r="G42" s="90">
        <f t="shared" si="16"/>
        <v>0</v>
      </c>
      <c r="H42" s="90">
        <f t="shared" si="16"/>
        <v>0</v>
      </c>
      <c r="I42" s="23">
        <f t="shared" ref="I42:I43" si="17">SUM(D42:H42)</f>
        <v>0</v>
      </c>
      <c r="K42" s="87"/>
      <c r="L42" s="90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25">
      <c r="B43" s="88"/>
      <c r="C43" s="25"/>
      <c r="D43" s="90">
        <f>IF(D41&lt;&gt;"",1,0)</f>
        <v>0</v>
      </c>
      <c r="E43" s="90">
        <f t="shared" ref="E43:H43" si="18">IF(E41&lt;&gt;"",1,0)</f>
        <v>0</v>
      </c>
      <c r="F43" s="90">
        <f t="shared" si="18"/>
        <v>0</v>
      </c>
      <c r="G43" s="90">
        <f t="shared" si="18"/>
        <v>0</v>
      </c>
      <c r="H43" s="90">
        <f t="shared" si="18"/>
        <v>0</v>
      </c>
      <c r="I43" s="23">
        <f t="shared" si="17"/>
        <v>0</v>
      </c>
      <c r="K43" s="87"/>
      <c r="L43" s="90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ht="15.75" thickBot="1" x14ac:dyDescent="0.3">
      <c r="B44" s="88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9" t="e">
        <f>((M46*100)/Points!G16)</f>
        <v>#DIV/0!</v>
      </c>
      <c r="B45" s="248" t="s">
        <v>130</v>
      </c>
      <c r="C45" s="244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7"/>
      <c r="L45" s="90" t="e">
        <f>J47*Points!F16</f>
        <v>#DIV/0!</v>
      </c>
      <c r="M45" s="72" t="s">
        <v>224</v>
      </c>
      <c r="N45" s="2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ht="15.75" thickBot="1" x14ac:dyDescent="0.3">
      <c r="B46" s="88"/>
      <c r="C46" s="245"/>
      <c r="D46" s="89"/>
      <c r="E46" s="89"/>
      <c r="F46" s="89"/>
      <c r="G46" s="89"/>
      <c r="H46" s="89"/>
      <c r="K46" s="87"/>
      <c r="L46" s="90"/>
      <c r="M46" s="72" t="e">
        <f>IF(D34="non",0,L45)</f>
        <v>#DIV/0!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25">
      <c r="B47" s="88"/>
      <c r="C47" s="25"/>
      <c r="D47" s="90">
        <f>IF(OR(D46=$AG$3)+(D46=$AG$5),1,0)</f>
        <v>0</v>
      </c>
      <c r="E47" s="90">
        <f t="shared" ref="E47:H47" si="19">IF(OR(E46=$AG$3)+(E46=$AG$5),1,0)</f>
        <v>0</v>
      </c>
      <c r="F47" s="90">
        <f t="shared" si="19"/>
        <v>0</v>
      </c>
      <c r="G47" s="90">
        <f t="shared" si="19"/>
        <v>0</v>
      </c>
      <c r="H47" s="90">
        <f t="shared" si="19"/>
        <v>0</v>
      </c>
      <c r="I47" s="23">
        <f>SUM(D47:H47)</f>
        <v>0</v>
      </c>
      <c r="J47" s="23" t="e">
        <f>(I47+I51)/(I48+I52)</f>
        <v>#DIV/0!</v>
      </c>
      <c r="K47" s="87"/>
      <c r="L47" s="90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25">
      <c r="B48" s="88"/>
      <c r="C48" s="25"/>
      <c r="D48" s="90">
        <f>IF(D46&lt;&gt;"",1,0)</f>
        <v>0</v>
      </c>
      <c r="E48" s="90">
        <f t="shared" ref="E48:H48" si="20">IF(E46&lt;&gt;"",1,0)</f>
        <v>0</v>
      </c>
      <c r="F48" s="90">
        <f t="shared" si="20"/>
        <v>0</v>
      </c>
      <c r="G48" s="90">
        <f t="shared" si="20"/>
        <v>0</v>
      </c>
      <c r="H48" s="90">
        <f t="shared" si="20"/>
        <v>0</v>
      </c>
      <c r="I48" s="23">
        <f t="shared" ref="I48" si="21">SUM(D48:H48)</f>
        <v>0</v>
      </c>
      <c r="K48" s="87"/>
      <c r="L48" s="90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ht="15.75" thickBot="1" x14ac:dyDescent="0.3">
      <c r="B49" s="88"/>
      <c r="C49" s="245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7"/>
      <c r="L49" s="90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8"/>
      <c r="C50" s="245"/>
      <c r="D50" s="89"/>
      <c r="E50" s="89"/>
      <c r="F50" s="89"/>
      <c r="G50" s="89"/>
      <c r="H50" s="89"/>
      <c r="K50" s="87"/>
      <c r="L50" s="90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203"/>
      <c r="C51" s="25"/>
      <c r="D51" s="90">
        <f>IF(OR(D50=$AG$3)+(D50=$AG$5),1,0)</f>
        <v>0</v>
      </c>
      <c r="E51" s="90">
        <f t="shared" ref="E51:H51" si="22">IF(OR(E50=$AG$3)+(E50=$AG$5),1,0)</f>
        <v>0</v>
      </c>
      <c r="F51" s="90">
        <f t="shared" si="22"/>
        <v>0</v>
      </c>
      <c r="G51" s="90">
        <f t="shared" si="22"/>
        <v>0</v>
      </c>
      <c r="H51" s="90">
        <f t="shared" si="22"/>
        <v>0</v>
      </c>
      <c r="I51" s="23">
        <f t="shared" ref="I51:I52" si="23">SUM(D51:H51)</f>
        <v>0</v>
      </c>
      <c r="K51" s="87"/>
      <c r="L51" s="90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8"/>
      <c r="C52" s="100"/>
      <c r="D52" s="90">
        <f>IF(D50&lt;&gt;"",1,0)</f>
        <v>0</v>
      </c>
      <c r="E52" s="90">
        <f t="shared" ref="E52:H52" si="24">IF(E50&lt;&gt;"",1,0)</f>
        <v>0</v>
      </c>
      <c r="F52" s="90">
        <f t="shared" si="24"/>
        <v>0</v>
      </c>
      <c r="G52" s="90">
        <f t="shared" si="24"/>
        <v>0</v>
      </c>
      <c r="H52" s="90">
        <f t="shared" si="24"/>
        <v>0</v>
      </c>
      <c r="I52" s="23">
        <f t="shared" si="23"/>
        <v>0</v>
      </c>
      <c r="K52" s="87"/>
      <c r="L52" s="90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3"/>
      <c r="C53" s="94"/>
      <c r="D53" s="95"/>
      <c r="E53" s="95"/>
      <c r="F53" s="95"/>
      <c r="G53" s="95"/>
      <c r="H53" s="95"/>
      <c r="I53" s="95"/>
      <c r="J53" s="95"/>
      <c r="K53" s="96"/>
      <c r="L53" s="95"/>
      <c r="M53" s="9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101" t="s">
        <v>213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9"/>
      <c r="C56" s="250" t="s">
        <v>238</v>
      </c>
      <c r="D56" s="8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6"/>
      <c r="C57" s="25"/>
      <c r="D57" s="91">
        <f>IF(D56="oui",1,0)</f>
        <v>0</v>
      </c>
      <c r="E57" s="208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5" t="s">
        <v>130</v>
      </c>
      <c r="C58" s="251"/>
      <c r="D58" s="117" t="s">
        <v>214</v>
      </c>
      <c r="E58" s="117" t="s">
        <v>215</v>
      </c>
      <c r="F58" s="117" t="s">
        <v>216</v>
      </c>
      <c r="I58" s="67"/>
      <c r="L58" s="90">
        <f>IF(I61=0,0,J60*Points!F18)</f>
        <v>0</v>
      </c>
      <c r="M58" s="263" t="s">
        <v>226</v>
      </c>
      <c r="N58" s="2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6" t="s">
        <v>130</v>
      </c>
      <c r="C59" s="251" t="s">
        <v>239</v>
      </c>
      <c r="D59" s="89"/>
      <c r="E59" s="89"/>
      <c r="F59" s="89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6"/>
      <c r="C60" s="25"/>
      <c r="D60" s="90">
        <f>IF(D59=$AG$3,1,0)</f>
        <v>0</v>
      </c>
      <c r="E60" s="90">
        <f t="shared" ref="E60:F60" si="26">IF(E59=$AG$3,1,0)</f>
        <v>0</v>
      </c>
      <c r="F60" s="90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6"/>
      <c r="C61" s="25"/>
      <c r="D61" s="90">
        <f>IF(D59&lt;&gt;"",1,0)</f>
        <v>0</v>
      </c>
      <c r="E61" s="90">
        <f t="shared" ref="E61:F61" si="27">IF(E59&lt;&gt;"",1,0)</f>
        <v>0</v>
      </c>
      <c r="F61" s="90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6"/>
      <c r="C62" s="251" t="s">
        <v>217</v>
      </c>
      <c r="D62" s="117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90">
        <f>IF((I64+I68)=0,0,J64*Points!F18)</f>
        <v>0</v>
      </c>
      <c r="M62" s="263" t="s">
        <v>225</v>
      </c>
      <c r="N62" s="2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6"/>
      <c r="C63" s="252" t="s">
        <v>240</v>
      </c>
      <c r="D63" s="89"/>
      <c r="E63" s="89"/>
      <c r="F63" s="89"/>
      <c r="G63" s="89"/>
      <c r="H63" s="89"/>
      <c r="L63" s="90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52"/>
      <c r="D64" s="90">
        <f>IF(D63=$AG$3,1,0)</f>
        <v>0</v>
      </c>
      <c r="E64" s="90">
        <f t="shared" ref="E64:H64" si="29">IF(E63=$AG$3,1,0)</f>
        <v>0</v>
      </c>
      <c r="F64" s="90">
        <f>IF(F63=$AG$3,1,0)</f>
        <v>0</v>
      </c>
      <c r="G64" s="90">
        <f t="shared" si="29"/>
        <v>0</v>
      </c>
      <c r="H64" s="90">
        <f t="shared" si="29"/>
        <v>0</v>
      </c>
      <c r="I64" s="23">
        <f>SUM(D64:H64)</f>
        <v>0</v>
      </c>
      <c r="J64" s="23" t="e">
        <f>(I64+I68)/(I65+I69)</f>
        <v>#DIV/0!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52"/>
      <c r="D65" s="90">
        <f>IF(D63&lt;&gt;"",1,0)</f>
        <v>0</v>
      </c>
      <c r="E65" s="90">
        <f t="shared" ref="E65:H65" si="30">IF(E63&lt;&gt;"",1,0)</f>
        <v>0</v>
      </c>
      <c r="F65" s="90">
        <f t="shared" si="30"/>
        <v>0</v>
      </c>
      <c r="G65" s="90">
        <f t="shared" si="30"/>
        <v>0</v>
      </c>
      <c r="H65" s="90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52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70"/>
      <c r="D67" s="89"/>
      <c r="E67" s="89"/>
      <c r="F67" s="89"/>
      <c r="G67" s="89"/>
      <c r="H67" s="8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90">
        <f>IF(D67=$AG$3,1,0)</f>
        <v>0</v>
      </c>
      <c r="E68" s="90">
        <f t="shared" ref="E68:H68" si="32">IF(E67=$AG$3,1,0)</f>
        <v>0</v>
      </c>
      <c r="F68" s="90">
        <f t="shared" si="32"/>
        <v>0</v>
      </c>
      <c r="G68" s="90">
        <f t="shared" si="32"/>
        <v>0</v>
      </c>
      <c r="H68" s="90">
        <f t="shared" si="32"/>
        <v>0</v>
      </c>
      <c r="I68" s="23">
        <f>SUM(D68:H68)</f>
        <v>0</v>
      </c>
      <c r="J68" s="23" t="e">
        <f>(I68+I74)/(I69+#REF!)</f>
        <v>#REF!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90">
        <f>IF(D67&lt;&gt;"",1,0)</f>
        <v>0</v>
      </c>
      <c r="E69" s="90">
        <f t="shared" ref="E69:H69" si="33">IF(E67&lt;&gt;"",1,0)</f>
        <v>0</v>
      </c>
      <c r="F69" s="90">
        <f t="shared" si="33"/>
        <v>0</v>
      </c>
      <c r="G69" s="90">
        <f t="shared" si="33"/>
        <v>0</v>
      </c>
      <c r="H69" s="90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B70" s="5"/>
      <c r="C70" s="251" t="s">
        <v>241</v>
      </c>
      <c r="D70" s="89"/>
      <c r="L70" s="90">
        <f>IF(D70="oui",Points!F20,0)</f>
        <v>0</v>
      </c>
      <c r="M70" s="284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3"/>
      <c r="C72" s="94"/>
      <c r="D72" s="94"/>
      <c r="E72" s="95"/>
      <c r="F72" s="95"/>
      <c r="G72" s="95"/>
      <c r="H72" s="95"/>
      <c r="I72" s="95"/>
      <c r="J72" s="95"/>
      <c r="K72" s="96"/>
      <c r="L72" s="95"/>
      <c r="M72" s="9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3"/>
      <c r="P75" s="143"/>
      <c r="Q75" s="143"/>
      <c r="R75" s="143"/>
      <c r="S75" s="143"/>
      <c r="T75" s="143"/>
      <c r="U75" s="143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3"/>
      <c r="P76" s="143"/>
      <c r="Q76" s="143"/>
      <c r="R76" s="143"/>
      <c r="S76" s="143"/>
      <c r="T76" s="143"/>
      <c r="U76" s="143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8" t="s">
        <v>119</v>
      </c>
      <c r="C77" s="101" t="s">
        <v>122</v>
      </c>
      <c r="L77" s="90" t="e">
        <f>IF(L78&gt;0,L78,0)</f>
        <v>#DIV/0!</v>
      </c>
      <c r="M77" s="263" t="s">
        <v>227</v>
      </c>
      <c r="N77" s="267"/>
      <c r="O77" s="143"/>
      <c r="P77" s="143"/>
      <c r="Q77" s="143"/>
      <c r="R77" s="143"/>
      <c r="S77" s="143"/>
      <c r="T77" s="143"/>
      <c r="U77" s="143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5" t="e">
        <f>((M78*100)/Points!G33)</f>
        <v>#DIV/0!</v>
      </c>
      <c r="B78" s="144" t="s">
        <v>130</v>
      </c>
      <c r="C78" s="134" t="s">
        <v>254</v>
      </c>
      <c r="L78" s="120" t="e">
        <f>IF(D93=$AG$3,(L80-K94),L80)</f>
        <v>#DIV/0!</v>
      </c>
      <c r="M78" s="72" t="e">
        <f>L77+L96</f>
        <v>#DIV/0!</v>
      </c>
      <c r="N78" s="67"/>
      <c r="O78" s="143"/>
      <c r="P78" s="143"/>
      <c r="Q78" s="143"/>
      <c r="R78" s="143"/>
      <c r="S78" s="143"/>
      <c r="T78" s="143"/>
      <c r="U78" s="143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6"/>
      <c r="C79" s="100"/>
      <c r="D79" s="118"/>
      <c r="E79" s="118"/>
      <c r="F79" s="118"/>
      <c r="G79" s="118"/>
      <c r="H79" s="118"/>
      <c r="I79" s="118"/>
      <c r="J79" s="118"/>
      <c r="K79" s="121"/>
      <c r="L79" s="90"/>
      <c r="M79" s="66"/>
      <c r="N79" s="67"/>
      <c r="O79" s="143"/>
      <c r="P79" s="143"/>
      <c r="Q79" s="143"/>
      <c r="R79" s="143"/>
      <c r="S79" s="143"/>
      <c r="T79" s="143"/>
      <c r="U79" s="143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6"/>
      <c r="C80" s="126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7"/>
      <c r="L80" s="120" t="e">
        <f>J82*Points!F32</f>
        <v>#DIV/0!</v>
      </c>
      <c r="M80" s="66"/>
      <c r="N80" s="102"/>
      <c r="P80" s="175">
        <f>IF((K80&gt;=50)*(K80&lt;60),1,0)</f>
        <v>0</v>
      </c>
      <c r="Q80" s="175">
        <f>IF((K80&gt;=60)*(K80&lt;70),2,0)</f>
        <v>0</v>
      </c>
      <c r="R80" s="176">
        <f>IF((K80&gt;=70)*(K80&lt;80),3,0)</f>
        <v>0</v>
      </c>
      <c r="S80" s="175">
        <f>IF((K80&gt;=80)*(K80&lt;90),4,0)</f>
        <v>0</v>
      </c>
      <c r="T80" s="175">
        <f>IF((D80&lt;&gt;"")*(K80&gt;90),5,0)</f>
        <v>0</v>
      </c>
      <c r="U80" s="177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6"/>
      <c r="C81" s="126"/>
      <c r="D81" s="89"/>
      <c r="E81" s="89"/>
      <c r="F81" s="89"/>
      <c r="G81" s="89"/>
      <c r="H81" s="89"/>
      <c r="K81" s="87"/>
      <c r="L81" s="90"/>
      <c r="M81" s="66"/>
      <c r="N81" s="102"/>
      <c r="U81" s="17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6"/>
      <c r="C82" s="100"/>
      <c r="D82" s="90">
        <f>IF(D81=$AG$3,1,0)</f>
        <v>0</v>
      </c>
      <c r="E82" s="90">
        <f t="shared" ref="E82:H82" si="35">IF(E81=$AG$3,1,0)</f>
        <v>0</v>
      </c>
      <c r="F82" s="90">
        <f t="shared" si="35"/>
        <v>0</v>
      </c>
      <c r="G82" s="90">
        <f t="shared" si="35"/>
        <v>0</v>
      </c>
      <c r="H82" s="90">
        <f t="shared" si="35"/>
        <v>0</v>
      </c>
      <c r="I82" s="23">
        <f>SUM(D82:H82)</f>
        <v>0</v>
      </c>
      <c r="J82" s="23" t="e">
        <f>(I82+I86+I90)/(I83+I87+I91)</f>
        <v>#DIV/0!</v>
      </c>
      <c r="K82" s="105"/>
      <c r="L82" s="90"/>
      <c r="M82" s="66"/>
      <c r="N82" s="102"/>
      <c r="U82" s="17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6"/>
      <c r="C83" s="100"/>
      <c r="D83" s="90">
        <f>IF(D81&lt;&gt;"",1,0)</f>
        <v>0</v>
      </c>
      <c r="E83" s="90">
        <f t="shared" ref="E83:H83" si="36">IF(E81&lt;&gt;"",1,0)</f>
        <v>0</v>
      </c>
      <c r="F83" s="90">
        <f t="shared" si="36"/>
        <v>0</v>
      </c>
      <c r="G83" s="90">
        <f t="shared" si="36"/>
        <v>0</v>
      </c>
      <c r="H83" s="90">
        <f t="shared" si="36"/>
        <v>0</v>
      </c>
      <c r="I83" s="23">
        <f>SUM(D83:H83)</f>
        <v>0</v>
      </c>
      <c r="K83" s="87"/>
      <c r="L83" s="90"/>
      <c r="M83" s="66"/>
      <c r="N83" s="102"/>
      <c r="U83" s="17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6"/>
      <c r="C84" s="126"/>
      <c r="D84" s="268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7"/>
      <c r="L84" s="90"/>
      <c r="M84" s="66"/>
      <c r="N84" s="102"/>
      <c r="U84" s="17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6"/>
      <c r="C85" s="126"/>
      <c r="D85" s="89"/>
      <c r="E85" s="89"/>
      <c r="F85" s="89"/>
      <c r="G85" s="89"/>
      <c r="H85" s="89"/>
      <c r="K85" s="87"/>
      <c r="L85" s="90"/>
      <c r="M85" s="66"/>
      <c r="N85" s="102"/>
      <c r="U85" s="17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6"/>
      <c r="C86" s="100"/>
      <c r="D86" s="90">
        <f>IF(D85=$AG$3,1,0)</f>
        <v>0</v>
      </c>
      <c r="E86" s="90">
        <f t="shared" ref="E86:H86" si="37">IF(E85=$AG$3,1,0)</f>
        <v>0</v>
      </c>
      <c r="F86" s="90">
        <f t="shared" si="37"/>
        <v>0</v>
      </c>
      <c r="G86" s="90">
        <f t="shared" si="37"/>
        <v>0</v>
      </c>
      <c r="H86" s="90">
        <f t="shared" si="37"/>
        <v>0</v>
      </c>
      <c r="I86" s="23">
        <f t="shared" ref="I86:I87" si="38">SUM(D86:H86)</f>
        <v>0</v>
      </c>
      <c r="K86" s="87"/>
      <c r="L86" s="90"/>
      <c r="M86" s="66"/>
      <c r="N86" s="102"/>
      <c r="U86" s="17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6"/>
      <c r="C87" s="100"/>
      <c r="D87" s="90">
        <f>IF(D85&lt;&gt;"",1,0)</f>
        <v>0</v>
      </c>
      <c r="E87" s="90">
        <f t="shared" ref="E87:H87" si="39">IF(E85&lt;&gt;"",1,0)</f>
        <v>0</v>
      </c>
      <c r="F87" s="90">
        <f t="shared" si="39"/>
        <v>0</v>
      </c>
      <c r="G87" s="90">
        <f t="shared" si="39"/>
        <v>0</v>
      </c>
      <c r="H87" s="90">
        <f t="shared" si="39"/>
        <v>0</v>
      </c>
      <c r="I87" s="23">
        <f t="shared" si="38"/>
        <v>0</v>
      </c>
      <c r="K87" s="87"/>
      <c r="L87" s="90"/>
      <c r="M87" s="66"/>
      <c r="N87" s="102"/>
      <c r="U87" s="17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6"/>
      <c r="C88" s="126"/>
      <c r="D88" s="268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7"/>
      <c r="L88" s="90"/>
      <c r="M88" s="66"/>
      <c r="N88" s="102"/>
      <c r="U88" s="17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6"/>
      <c r="C89" s="126"/>
      <c r="D89" s="89"/>
      <c r="E89" s="89"/>
      <c r="F89" s="89"/>
      <c r="G89" s="89"/>
      <c r="H89" s="89"/>
      <c r="K89" s="87"/>
      <c r="L89" s="90"/>
      <c r="M89" s="66"/>
      <c r="N89" s="102"/>
      <c r="U89" s="17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6"/>
      <c r="C90" s="100"/>
      <c r="D90" s="90">
        <f>IF(D89=$AG$3,1,0)</f>
        <v>0</v>
      </c>
      <c r="E90" s="90">
        <f t="shared" ref="E90:H90" si="40">IF(E89=$AG$3,1,0)</f>
        <v>0</v>
      </c>
      <c r="F90" s="90">
        <f t="shared" si="40"/>
        <v>0</v>
      </c>
      <c r="G90" s="90">
        <f t="shared" si="40"/>
        <v>0</v>
      </c>
      <c r="H90" s="90">
        <f t="shared" si="40"/>
        <v>0</v>
      </c>
      <c r="I90" s="23">
        <f t="shared" ref="I90:I91" si="41">SUM(D90:H90)</f>
        <v>0</v>
      </c>
      <c r="K90" s="87"/>
      <c r="L90" s="90"/>
      <c r="M90" s="66"/>
      <c r="N90" s="102"/>
      <c r="U90" s="17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6"/>
      <c r="C91" s="123"/>
      <c r="D91" s="90">
        <f>IF(D89&lt;&gt;"",1,0)</f>
        <v>0</v>
      </c>
      <c r="E91" s="90">
        <f t="shared" ref="E91:H91" si="42">IF(E89&lt;&gt;"",1,0)</f>
        <v>0</v>
      </c>
      <c r="F91" s="90">
        <f t="shared" si="42"/>
        <v>0</v>
      </c>
      <c r="G91" s="90">
        <f t="shared" si="42"/>
        <v>0</v>
      </c>
      <c r="H91" s="90">
        <f t="shared" si="42"/>
        <v>0</v>
      </c>
      <c r="I91" s="23">
        <f t="shared" si="41"/>
        <v>0</v>
      </c>
      <c r="K91" s="87"/>
      <c r="L91" s="90"/>
      <c r="M91" s="66"/>
      <c r="N91" s="102"/>
      <c r="U91" s="17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6"/>
      <c r="C92" s="23"/>
      <c r="K92" s="91"/>
      <c r="L92" s="90"/>
      <c r="M92" s="66"/>
      <c r="N92" s="102"/>
      <c r="U92" s="17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6"/>
      <c r="C93" s="132" t="s">
        <v>245</v>
      </c>
      <c r="D93" s="81"/>
      <c r="E93" s="82"/>
      <c r="F93" s="82"/>
      <c r="G93" s="82"/>
      <c r="H93" s="82"/>
      <c r="I93" s="82"/>
      <c r="J93" s="82"/>
      <c r="K93" s="121"/>
      <c r="L93" s="90"/>
      <c r="M93" s="66"/>
      <c r="N93" s="102"/>
      <c r="U93" s="17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6"/>
      <c r="C94" s="132" t="s">
        <v>155</v>
      </c>
      <c r="D94" s="81"/>
      <c r="E94" s="118"/>
      <c r="F94" s="118"/>
      <c r="G94" s="118"/>
      <c r="H94" s="118"/>
      <c r="I94" s="118"/>
      <c r="J94" s="118"/>
      <c r="K94" s="121">
        <f>IF(D94&lt;=20,(D94/2),Points!F32)</f>
        <v>0</v>
      </c>
      <c r="L94" s="90"/>
      <c r="M94" s="66"/>
      <c r="N94" s="102"/>
      <c r="U94" s="17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6"/>
      <c r="C95" s="23"/>
      <c r="K95" s="91"/>
      <c r="L95" s="90"/>
      <c r="M95" s="66"/>
      <c r="N95" s="102"/>
      <c r="U95" s="17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6"/>
      <c r="C96" s="135" t="s">
        <v>255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7"/>
      <c r="L96" s="90" t="e">
        <f>J98*Points!F33</f>
        <v>#DIV/0!</v>
      </c>
      <c r="M96" s="66"/>
      <c r="N96" s="102"/>
      <c r="U96" s="17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6"/>
      <c r="C97" s="126"/>
      <c r="D97" s="89"/>
      <c r="E97" s="89"/>
      <c r="F97" s="89"/>
      <c r="G97" s="89"/>
      <c r="H97" s="89"/>
      <c r="K97" s="87"/>
      <c r="L97" s="90"/>
      <c r="M97" s="66"/>
      <c r="N97" s="102"/>
      <c r="U97" s="17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6"/>
      <c r="C98" s="100"/>
      <c r="D98" s="90">
        <f>IF(D97=$AG$3,1,0)</f>
        <v>0</v>
      </c>
      <c r="E98" s="90">
        <f t="shared" ref="E98:H98" si="43">IF(E97=$AG$3,1,0)</f>
        <v>0</v>
      </c>
      <c r="F98" s="90">
        <f t="shared" si="43"/>
        <v>0</v>
      </c>
      <c r="G98" s="90">
        <f t="shared" si="43"/>
        <v>0</v>
      </c>
      <c r="H98" s="90">
        <f t="shared" si="43"/>
        <v>0</v>
      </c>
      <c r="I98" s="23">
        <f>SUM(D98:H98)</f>
        <v>0</v>
      </c>
      <c r="J98" s="23" t="e">
        <f>(I98+I102+I106)/(I99+I103+I107)</f>
        <v>#DIV/0!</v>
      </c>
      <c r="K98" s="105"/>
      <c r="L98" s="90"/>
      <c r="M98" s="66"/>
      <c r="N98" s="102"/>
      <c r="U98" s="17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6"/>
      <c r="C99" s="100"/>
      <c r="D99" s="90">
        <f>IF(D97&lt;&gt;"",1,0)</f>
        <v>0</v>
      </c>
      <c r="E99" s="90">
        <f t="shared" ref="E99:H99" si="44">IF(E97&lt;&gt;"",1,0)</f>
        <v>0</v>
      </c>
      <c r="F99" s="90">
        <f t="shared" si="44"/>
        <v>0</v>
      </c>
      <c r="G99" s="90">
        <f t="shared" si="44"/>
        <v>0</v>
      </c>
      <c r="H99" s="90">
        <f t="shared" si="44"/>
        <v>0</v>
      </c>
      <c r="I99" s="23">
        <f>SUM(D99:H99)</f>
        <v>0</v>
      </c>
      <c r="K99" s="87"/>
      <c r="L99" s="90"/>
      <c r="M99" s="66"/>
      <c r="N99" s="102"/>
      <c r="U99" s="17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6"/>
      <c r="C100" s="126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7"/>
      <c r="L100" s="90"/>
      <c r="M100" s="66"/>
      <c r="N100" s="102"/>
      <c r="U100" s="17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6"/>
      <c r="C101" s="126"/>
      <c r="D101" s="89"/>
      <c r="E101" s="89"/>
      <c r="F101" s="89"/>
      <c r="G101" s="89"/>
      <c r="H101" s="89"/>
      <c r="K101" s="87"/>
      <c r="L101" s="90"/>
      <c r="M101" s="66"/>
      <c r="N101" s="102"/>
      <c r="U101" s="17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6"/>
      <c r="C102" s="100"/>
      <c r="D102" s="90">
        <f>IF(D101=$AG$3,1,0)</f>
        <v>0</v>
      </c>
      <c r="E102" s="90">
        <f t="shared" ref="E102:H102" si="45">IF(E101=$AG$3,1,0)</f>
        <v>0</v>
      </c>
      <c r="F102" s="90">
        <f t="shared" si="45"/>
        <v>0</v>
      </c>
      <c r="G102" s="90">
        <f t="shared" si="45"/>
        <v>0</v>
      </c>
      <c r="H102" s="90">
        <f t="shared" si="45"/>
        <v>0</v>
      </c>
      <c r="I102" s="23">
        <f t="shared" ref="I102:I103" si="46">SUM(D102:H102)</f>
        <v>0</v>
      </c>
      <c r="K102" s="87"/>
      <c r="L102" s="90"/>
      <c r="M102" s="66"/>
      <c r="N102" s="102"/>
      <c r="U102" s="17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6"/>
      <c r="C103" s="100"/>
      <c r="D103" s="90">
        <f>IF(D101&lt;&gt;"",1,0)</f>
        <v>0</v>
      </c>
      <c r="E103" s="90">
        <f t="shared" ref="E103:H103" si="47">IF(E101&lt;&gt;"",1,0)</f>
        <v>0</v>
      </c>
      <c r="F103" s="90">
        <f t="shared" si="47"/>
        <v>0</v>
      </c>
      <c r="G103" s="90">
        <f t="shared" si="47"/>
        <v>0</v>
      </c>
      <c r="H103" s="90">
        <f t="shared" si="47"/>
        <v>0</v>
      </c>
      <c r="I103" s="23">
        <f t="shared" si="46"/>
        <v>0</v>
      </c>
      <c r="K103" s="87"/>
      <c r="L103" s="90"/>
      <c r="M103" s="66"/>
      <c r="N103" s="102"/>
      <c r="U103" s="17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6"/>
      <c r="C104" s="126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7"/>
      <c r="L104" s="90"/>
      <c r="M104" s="66"/>
      <c r="N104" s="102"/>
      <c r="U104" s="17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6"/>
      <c r="C105" s="126"/>
      <c r="D105" s="89"/>
      <c r="E105" s="89"/>
      <c r="F105" s="89"/>
      <c r="G105" s="89"/>
      <c r="H105" s="89"/>
      <c r="K105" s="87"/>
      <c r="L105" s="90"/>
      <c r="M105" s="66"/>
      <c r="N105" s="102"/>
      <c r="U105" s="17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6"/>
      <c r="C106" s="100"/>
      <c r="D106" s="90">
        <f>IF(D105=$AG$3,1,0)</f>
        <v>0</v>
      </c>
      <c r="E106" s="90">
        <f t="shared" ref="E106:H106" si="48">IF(E105=$AG$3,1,0)</f>
        <v>0</v>
      </c>
      <c r="F106" s="90">
        <f t="shared" si="48"/>
        <v>0</v>
      </c>
      <c r="G106" s="90">
        <f t="shared" si="48"/>
        <v>0</v>
      </c>
      <c r="H106" s="90">
        <f t="shared" si="48"/>
        <v>0</v>
      </c>
      <c r="I106" s="23">
        <f t="shared" ref="I106:I107" si="49">SUM(D106:H106)</f>
        <v>0</v>
      </c>
      <c r="K106" s="87"/>
      <c r="L106" s="90"/>
      <c r="M106" s="66"/>
      <c r="N106" s="102"/>
      <c r="U106" s="17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6"/>
      <c r="C107" s="100"/>
      <c r="D107" s="90">
        <f>IF(D105&lt;&gt;"",1,0)</f>
        <v>0</v>
      </c>
      <c r="E107" s="90">
        <f t="shared" ref="E107:H107" si="50">IF(E105&lt;&gt;"",1,0)</f>
        <v>0</v>
      </c>
      <c r="F107" s="90">
        <f t="shared" si="50"/>
        <v>0</v>
      </c>
      <c r="G107" s="90">
        <f t="shared" si="50"/>
        <v>0</v>
      </c>
      <c r="H107" s="90">
        <f t="shared" si="50"/>
        <v>0</v>
      </c>
      <c r="I107" s="23">
        <f t="shared" si="49"/>
        <v>0</v>
      </c>
      <c r="K107" s="87"/>
      <c r="L107" s="90"/>
      <c r="M107" s="66"/>
      <c r="N107" s="102"/>
      <c r="U107" s="17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6"/>
      <c r="C108" s="129"/>
      <c r="K108" s="91"/>
      <c r="L108" s="90"/>
      <c r="M108" s="66"/>
      <c r="N108" s="102"/>
      <c r="U108" s="17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3"/>
      <c r="C109" s="125"/>
      <c r="D109" s="95"/>
      <c r="E109" s="95"/>
      <c r="F109" s="95"/>
      <c r="G109" s="95"/>
      <c r="H109" s="95"/>
      <c r="I109" s="95"/>
      <c r="J109" s="95"/>
      <c r="K109" s="96"/>
      <c r="L109" s="95"/>
      <c r="M109" s="9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5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101" t="s">
        <v>218</v>
      </c>
      <c r="E113" s="180"/>
      <c r="K113" s="23"/>
      <c r="M113" s="23"/>
    </row>
    <row r="114" spans="1:45" ht="16.5" thickBot="1" x14ac:dyDescent="0.3">
      <c r="A114" s="197"/>
      <c r="B114" s="201"/>
      <c r="C114" s="130" t="s">
        <v>246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7"/>
      <c r="L114" s="90" t="e">
        <f>J116*Points!F37</f>
        <v>#DIV/0!</v>
      </c>
      <c r="M114" s="263" t="s">
        <v>228</v>
      </c>
      <c r="N114" s="264"/>
    </row>
    <row r="115" spans="1:45" ht="15.75" thickBot="1" x14ac:dyDescent="0.3">
      <c r="A115" s="197" t="e">
        <f>((M115*100)/Points!G38)</f>
        <v>#DIV/0!</v>
      </c>
      <c r="B115" s="202" t="s">
        <v>130</v>
      </c>
      <c r="C115" s="124"/>
      <c r="D115" s="89"/>
      <c r="E115" s="89"/>
      <c r="F115" s="89"/>
      <c r="G115" s="89"/>
      <c r="H115" s="89"/>
      <c r="L115" s="90"/>
      <c r="M115" s="72" t="e">
        <f>L114+L123</f>
        <v>#DIV/0!</v>
      </c>
    </row>
    <row r="116" spans="1:45" ht="3" customHeight="1" x14ac:dyDescent="0.25">
      <c r="B116" s="88"/>
      <c r="C116" s="100"/>
      <c r="D116" s="90">
        <f>IF(D115=$AG$3,1,0)</f>
        <v>0</v>
      </c>
      <c r="E116" s="90">
        <f t="shared" ref="E116:H116" si="51">IF(E115=$AG$3,1,0)</f>
        <v>0</v>
      </c>
      <c r="F116" s="90">
        <f t="shared" si="51"/>
        <v>0</v>
      </c>
      <c r="G116" s="90">
        <f t="shared" si="51"/>
        <v>0</v>
      </c>
      <c r="H116" s="90">
        <f t="shared" si="51"/>
        <v>0</v>
      </c>
      <c r="I116" s="23">
        <f>SUM(D116:H116)</f>
        <v>0</v>
      </c>
      <c r="J116" s="23" t="e">
        <f>(I116+I120)/(I117+I121)</f>
        <v>#DIV/0!</v>
      </c>
      <c r="L116" s="90"/>
    </row>
    <row r="117" spans="1:45" ht="4.5" customHeight="1" x14ac:dyDescent="0.25">
      <c r="B117" s="88"/>
      <c r="C117" s="100"/>
      <c r="D117" s="90">
        <f>IF(D115&lt;&gt;"",1,0)</f>
        <v>0</v>
      </c>
      <c r="E117" s="90">
        <f t="shared" ref="E117:H117" si="52">IF(E115&lt;&gt;"",1,0)</f>
        <v>0</v>
      </c>
      <c r="F117" s="90">
        <f t="shared" si="52"/>
        <v>0</v>
      </c>
      <c r="G117" s="90">
        <f t="shared" si="52"/>
        <v>0</v>
      </c>
      <c r="H117" s="90">
        <f t="shared" si="52"/>
        <v>0</v>
      </c>
      <c r="I117" s="23">
        <f t="shared" ref="I117" si="53">SUM(D117:H117)</f>
        <v>0</v>
      </c>
      <c r="L117" s="90"/>
    </row>
    <row r="118" spans="1:45" ht="15.75" thickBot="1" x14ac:dyDescent="0.3">
      <c r="B118" s="88"/>
      <c r="C118" s="124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90"/>
    </row>
    <row r="119" spans="1:45" ht="15.75" thickBot="1" x14ac:dyDescent="0.3">
      <c r="B119" s="88"/>
      <c r="C119" s="124"/>
      <c r="D119" s="89"/>
      <c r="E119" s="89"/>
      <c r="F119" s="89"/>
      <c r="G119" s="89"/>
      <c r="H119" s="89"/>
      <c r="L119" s="90"/>
    </row>
    <row r="120" spans="1:45" ht="3" customHeight="1" x14ac:dyDescent="0.25">
      <c r="B120" s="88"/>
      <c r="C120" s="100"/>
      <c r="D120" s="90">
        <f>IF(D119=$AG$3,1,0)</f>
        <v>0</v>
      </c>
      <c r="E120" s="90">
        <f t="shared" ref="E120:H120" si="54">IF(E119=$AG$3,1,0)</f>
        <v>0</v>
      </c>
      <c r="F120" s="90">
        <f t="shared" si="54"/>
        <v>0</v>
      </c>
      <c r="G120" s="90">
        <f t="shared" si="54"/>
        <v>0</v>
      </c>
      <c r="H120" s="90">
        <f t="shared" si="54"/>
        <v>0</v>
      </c>
      <c r="I120" s="23">
        <f>SUM(D120:H120)</f>
        <v>0</v>
      </c>
      <c r="L120" s="90"/>
    </row>
    <row r="121" spans="1:45" ht="3" customHeight="1" x14ac:dyDescent="0.25">
      <c r="B121" s="88"/>
      <c r="C121" s="100"/>
      <c r="D121" s="90">
        <f>IF(D119&lt;&gt;"",1,0)</f>
        <v>0</v>
      </c>
      <c r="E121" s="90">
        <f t="shared" ref="E121:H121" si="55">IF(E119&lt;&gt;"",1,0)</f>
        <v>0</v>
      </c>
      <c r="F121" s="90">
        <f t="shared" si="55"/>
        <v>0</v>
      </c>
      <c r="G121" s="90">
        <f t="shared" si="55"/>
        <v>0</v>
      </c>
      <c r="H121" s="90">
        <f t="shared" si="55"/>
        <v>0</v>
      </c>
      <c r="I121" s="23">
        <f t="shared" ref="I121" si="56">SUM(D121:H121)</f>
        <v>0</v>
      </c>
      <c r="L121" s="90"/>
    </row>
    <row r="122" spans="1:45" s="92" customFormat="1" x14ac:dyDescent="0.25">
      <c r="B122" s="106"/>
      <c r="C122" s="119"/>
      <c r="D122" s="118"/>
      <c r="E122" s="118"/>
      <c r="F122" s="118"/>
      <c r="G122" s="118"/>
      <c r="H122" s="118"/>
      <c r="I122" s="98"/>
      <c r="J122" s="98"/>
      <c r="K122" s="99"/>
      <c r="L122" s="90"/>
      <c r="N122" s="79"/>
      <c r="O122" s="256"/>
      <c r="P122" s="256"/>
      <c r="Q122" s="256"/>
      <c r="R122" s="257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</row>
    <row r="123" spans="1:45" s="92" customFormat="1" ht="16.5" thickBot="1" x14ac:dyDescent="0.3">
      <c r="B123" s="106"/>
      <c r="C123" s="133" t="s">
        <v>247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8"/>
      <c r="J123" s="98"/>
      <c r="K123" s="99"/>
      <c r="L123" s="90" t="e">
        <f>J125*Points!F38</f>
        <v>#DIV/0!</v>
      </c>
      <c r="N123" s="79"/>
      <c r="O123" s="256"/>
      <c r="P123" s="256"/>
      <c r="Q123" s="256"/>
      <c r="R123" s="257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</row>
    <row r="124" spans="1:45" s="92" customFormat="1" ht="15.75" thickBot="1" x14ac:dyDescent="0.3">
      <c r="B124" s="106"/>
      <c r="C124" s="198" t="s">
        <v>248</v>
      </c>
      <c r="D124" s="89"/>
      <c r="E124" s="89"/>
      <c r="F124" s="89"/>
      <c r="G124" s="89"/>
      <c r="H124" s="89"/>
      <c r="I124" s="23"/>
      <c r="J124" s="23"/>
      <c r="K124" s="82"/>
      <c r="L124" s="90"/>
      <c r="N124" s="79"/>
      <c r="O124" s="256"/>
      <c r="P124" s="256"/>
      <c r="Q124" s="256"/>
      <c r="R124" s="257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</row>
    <row r="125" spans="1:45" s="92" customFormat="1" ht="3.75" customHeight="1" x14ac:dyDescent="0.25">
      <c r="B125" s="106"/>
      <c r="C125" s="199"/>
      <c r="D125" s="90">
        <f>IF(D124=$AG$3,1,0)</f>
        <v>0</v>
      </c>
      <c r="E125" s="90">
        <f t="shared" ref="E125:H125" si="57">IF(E124=$AG$3,1,0)</f>
        <v>0</v>
      </c>
      <c r="F125" s="90">
        <f t="shared" si="57"/>
        <v>0</v>
      </c>
      <c r="G125" s="90">
        <f t="shared" si="57"/>
        <v>0</v>
      </c>
      <c r="H125" s="90">
        <f t="shared" si="57"/>
        <v>0</v>
      </c>
      <c r="I125" s="23">
        <f>SUM(D125:H125)</f>
        <v>0</v>
      </c>
      <c r="J125" s="23" t="e">
        <f>(I125+I129)/(I126+I130)</f>
        <v>#DIV/0!</v>
      </c>
      <c r="K125" s="82"/>
      <c r="L125" s="90"/>
      <c r="N125" s="79"/>
      <c r="O125" s="256"/>
      <c r="P125" s="256"/>
      <c r="Q125" s="256"/>
      <c r="R125" s="257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</row>
    <row r="126" spans="1:45" s="92" customFormat="1" ht="3" customHeight="1" x14ac:dyDescent="0.25">
      <c r="B126" s="106"/>
      <c r="C126" s="200"/>
      <c r="D126" s="90">
        <f>IF(D124&lt;&gt;"",1,0)</f>
        <v>0</v>
      </c>
      <c r="E126" s="90">
        <f t="shared" ref="E126:H126" si="58">IF(E124&lt;&gt;"",1,0)</f>
        <v>0</v>
      </c>
      <c r="F126" s="90">
        <f t="shared" si="58"/>
        <v>0</v>
      </c>
      <c r="G126" s="90">
        <f t="shared" si="58"/>
        <v>0</v>
      </c>
      <c r="H126" s="90">
        <f t="shared" si="58"/>
        <v>0</v>
      </c>
      <c r="I126" s="23">
        <f t="shared" ref="I126" si="59">SUM(D126:H126)</f>
        <v>0</v>
      </c>
      <c r="J126" s="23"/>
      <c r="K126" s="82"/>
      <c r="L126" s="90"/>
      <c r="N126" s="79"/>
      <c r="O126" s="256"/>
      <c r="P126" s="256"/>
      <c r="Q126" s="256"/>
      <c r="R126" s="257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</row>
    <row r="127" spans="1:45" s="92" customFormat="1" ht="15.75" thickBot="1" x14ac:dyDescent="0.3">
      <c r="B127" s="106"/>
      <c r="C127" s="199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90"/>
      <c r="N127" s="79"/>
      <c r="O127" s="256"/>
      <c r="P127" s="256"/>
      <c r="Q127" s="256"/>
      <c r="R127" s="257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</row>
    <row r="128" spans="1:45" s="92" customFormat="1" ht="15.75" thickBot="1" x14ac:dyDescent="0.3">
      <c r="B128" s="106"/>
      <c r="C128" s="116"/>
      <c r="D128" s="89"/>
      <c r="E128" s="89"/>
      <c r="F128" s="89"/>
      <c r="G128" s="89"/>
      <c r="H128" s="89"/>
      <c r="I128" s="23"/>
      <c r="J128" s="23"/>
      <c r="K128" s="82"/>
      <c r="L128" s="90"/>
      <c r="N128" s="79"/>
      <c r="O128" s="256"/>
      <c r="P128" s="256"/>
      <c r="Q128" s="256"/>
      <c r="R128" s="257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</row>
    <row r="129" spans="1:45" s="92" customFormat="1" ht="3.75" customHeight="1" x14ac:dyDescent="0.25">
      <c r="B129" s="106"/>
      <c r="C129" s="116"/>
      <c r="D129" s="90">
        <f>IF(D128=$AG$3,1,0)</f>
        <v>0</v>
      </c>
      <c r="E129" s="90">
        <f t="shared" ref="E129:H129" si="60">IF(E128=$AG$3,1,0)</f>
        <v>0</v>
      </c>
      <c r="F129" s="90">
        <f t="shared" si="60"/>
        <v>0</v>
      </c>
      <c r="G129" s="90">
        <f t="shared" si="60"/>
        <v>0</v>
      </c>
      <c r="H129" s="90">
        <f t="shared" si="60"/>
        <v>0</v>
      </c>
      <c r="I129" s="23">
        <f>SUM(D129:H129)</f>
        <v>0</v>
      </c>
      <c r="J129" s="23"/>
      <c r="K129" s="82"/>
      <c r="L129" s="90"/>
      <c r="N129" s="79"/>
      <c r="O129" s="256"/>
      <c r="P129" s="256"/>
      <c r="Q129" s="256"/>
      <c r="R129" s="257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</row>
    <row r="130" spans="1:45" s="92" customFormat="1" ht="2.25" customHeight="1" thickBot="1" x14ac:dyDescent="0.3">
      <c r="B130" s="106"/>
      <c r="C130" s="116"/>
      <c r="D130" s="90">
        <f>IF(D128&lt;&gt;"",1,0)</f>
        <v>0</v>
      </c>
      <c r="E130" s="90">
        <f t="shared" ref="E130:H130" si="61">IF(E128&lt;&gt;"",1,0)</f>
        <v>0</v>
      </c>
      <c r="F130" s="90">
        <f t="shared" si="61"/>
        <v>0</v>
      </c>
      <c r="G130" s="90">
        <f t="shared" si="61"/>
        <v>0</v>
      </c>
      <c r="H130" s="90">
        <f t="shared" si="61"/>
        <v>0</v>
      </c>
      <c r="I130" s="23">
        <f t="shared" ref="I130" si="62">SUM(D130:H130)</f>
        <v>0</v>
      </c>
      <c r="J130" s="23"/>
      <c r="K130" s="82"/>
      <c r="L130" s="90"/>
      <c r="N130" s="79"/>
      <c r="O130" s="256"/>
      <c r="P130" s="256"/>
      <c r="Q130" s="256"/>
      <c r="R130" s="257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</row>
    <row r="131" spans="1:45" ht="15.75" thickBot="1" x14ac:dyDescent="0.3">
      <c r="B131" s="93"/>
      <c r="C131" s="94"/>
      <c r="D131" s="95"/>
      <c r="E131" s="95"/>
      <c r="F131" s="95"/>
      <c r="G131" s="95"/>
      <c r="H131" s="95"/>
      <c r="I131" s="95"/>
      <c r="J131" s="95"/>
      <c r="K131" s="96"/>
      <c r="L131" s="95"/>
      <c r="M131" s="97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82" t="s">
        <v>121</v>
      </c>
      <c r="C134" s="101" t="s">
        <v>221</v>
      </c>
      <c r="J134" s="279"/>
      <c r="L134" s="120"/>
      <c r="M134" s="72" t="s">
        <v>229</v>
      </c>
      <c r="N134" s="264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5" t="e">
        <f>((M136*100)/Points!G23)</f>
        <v>#DIV/0!</v>
      </c>
      <c r="B135" s="144" t="s">
        <v>130</v>
      </c>
      <c r="C135" s="130" t="s">
        <v>126</v>
      </c>
      <c r="D135" s="89"/>
      <c r="K135" s="91">
        <f>IF(D135=$AG$3,0,1)</f>
        <v>1</v>
      </c>
      <c r="L135" s="120">
        <f>IF(D135=$AG$3,Points!F175,0)</f>
        <v>0</v>
      </c>
      <c r="M135" s="263"/>
      <c r="N135" s="66">
        <f>IF(D135="oui",2,0)</f>
        <v>0</v>
      </c>
      <c r="P135" s="175">
        <f>IF(D135="NA",2,0)</f>
        <v>0</v>
      </c>
      <c r="U135" s="175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6"/>
      <c r="C136" s="100"/>
      <c r="D136" s="82"/>
      <c r="E136" s="82"/>
      <c r="F136" s="82"/>
      <c r="G136" s="82"/>
      <c r="H136" s="82"/>
      <c r="I136" s="82"/>
      <c r="J136" s="82"/>
      <c r="K136" s="91"/>
      <c r="L136" s="90"/>
      <c r="M136" s="72" t="e">
        <f>L137</f>
        <v>#DIV/0!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6"/>
      <c r="C137" s="283" t="s">
        <v>249</v>
      </c>
      <c r="D137" s="117" t="s">
        <v>82</v>
      </c>
      <c r="E137" s="117" t="s">
        <v>84</v>
      </c>
      <c r="F137" s="117" t="s">
        <v>85</v>
      </c>
      <c r="G137" s="117" t="s">
        <v>86</v>
      </c>
      <c r="H137" s="117" t="s">
        <v>87</v>
      </c>
      <c r="K137" s="91" t="e">
        <f>(J139*Points!F135)*K135</f>
        <v>#DIV/0!</v>
      </c>
      <c r="L137" s="90" t="e">
        <f>IF(L146&gt;0,L146,0)</f>
        <v>#DIV/0!</v>
      </c>
      <c r="N137" s="66">
        <f>IF(D137="oui",2,0)</f>
        <v>0</v>
      </c>
      <c r="P137" s="175">
        <f>IF(D137="NA",2,0)</f>
        <v>0</v>
      </c>
      <c r="U137" s="175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6"/>
      <c r="C138" s="116"/>
      <c r="D138" s="89"/>
      <c r="E138" s="89"/>
      <c r="F138" s="89"/>
      <c r="G138" s="89"/>
      <c r="H138" s="89"/>
      <c r="K138" s="91"/>
      <c r="L138" s="120" t="e">
        <f>(J139*Points!F23)*K135</f>
        <v>#DIV/0!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6"/>
      <c r="C139" s="100"/>
      <c r="D139" s="90">
        <f>IF(D138=$AG$3,1,0)</f>
        <v>0</v>
      </c>
      <c r="E139" s="90">
        <f t="shared" ref="E139:H139" si="64">IF(E138=$AG$3,1,0)</f>
        <v>0</v>
      </c>
      <c r="F139" s="90">
        <f t="shared" si="64"/>
        <v>0</v>
      </c>
      <c r="G139" s="90">
        <f t="shared" si="64"/>
        <v>0</v>
      </c>
      <c r="H139" s="90">
        <f t="shared" si="64"/>
        <v>0</v>
      </c>
      <c r="I139" s="23">
        <f>SUM(D139:H139)</f>
        <v>0</v>
      </c>
      <c r="J139" s="23" t="e">
        <f>(I139+I143)/(I140+I144)</f>
        <v>#DIV/0!</v>
      </c>
      <c r="K139" s="91"/>
      <c r="L139" s="90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6"/>
      <c r="C140" s="100"/>
      <c r="D140" s="90">
        <f>IF(D138&lt;&gt;"",1,0)</f>
        <v>0</v>
      </c>
      <c r="E140" s="90">
        <f t="shared" ref="E140:H140" si="65">IF(E138&lt;&gt;"",1,0)</f>
        <v>0</v>
      </c>
      <c r="F140" s="90">
        <f t="shared" si="65"/>
        <v>0</v>
      </c>
      <c r="G140" s="90">
        <f t="shared" si="65"/>
        <v>0</v>
      </c>
      <c r="H140" s="90">
        <f t="shared" si="65"/>
        <v>0</v>
      </c>
      <c r="I140" s="23">
        <f t="shared" ref="I140" si="66">SUM(D140:H140)</f>
        <v>0</v>
      </c>
      <c r="K140" s="91"/>
      <c r="L140" s="90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6"/>
      <c r="C141" s="116"/>
      <c r="D141" s="117" t="s">
        <v>83</v>
      </c>
      <c r="E141" s="117" t="s">
        <v>88</v>
      </c>
      <c r="F141" s="117" t="s">
        <v>89</v>
      </c>
      <c r="G141" s="117" t="s">
        <v>90</v>
      </c>
      <c r="H141" s="117" t="s">
        <v>91</v>
      </c>
      <c r="K141" s="91"/>
      <c r="L141" s="90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6"/>
      <c r="C142" s="116"/>
      <c r="D142" s="89"/>
      <c r="E142" s="89"/>
      <c r="F142" s="89"/>
      <c r="G142" s="89"/>
      <c r="H142" s="89"/>
      <c r="K142" s="91"/>
      <c r="L142" s="90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6"/>
      <c r="C143" s="100"/>
      <c r="D143" s="90">
        <f>IF(D142=$AG$3,1,0)</f>
        <v>0</v>
      </c>
      <c r="E143" s="90">
        <f t="shared" ref="E143:H143" si="67">IF(E142=$AG$3,1,0)</f>
        <v>0</v>
      </c>
      <c r="F143" s="90">
        <f t="shared" si="67"/>
        <v>0</v>
      </c>
      <c r="G143" s="90">
        <f t="shared" si="67"/>
        <v>0</v>
      </c>
      <c r="H143" s="90">
        <f t="shared" si="67"/>
        <v>0</v>
      </c>
      <c r="I143" s="23">
        <f t="shared" ref="I143:I144" si="68">SUM(D143:H143)</f>
        <v>0</v>
      </c>
      <c r="K143" s="91"/>
      <c r="L143" s="90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6"/>
      <c r="C144" s="100"/>
      <c r="D144" s="90">
        <f>IF(D142&lt;&gt;"",1,0)</f>
        <v>0</v>
      </c>
      <c r="E144" s="90">
        <f t="shared" ref="E144:H144" si="69">IF(E142&lt;&gt;"",1,0)</f>
        <v>0</v>
      </c>
      <c r="F144" s="90">
        <f t="shared" si="69"/>
        <v>0</v>
      </c>
      <c r="G144" s="90">
        <f t="shared" si="69"/>
        <v>0</v>
      </c>
      <c r="H144" s="90">
        <f t="shared" si="69"/>
        <v>0</v>
      </c>
      <c r="I144" s="23">
        <f t="shared" si="68"/>
        <v>0</v>
      </c>
      <c r="K144" s="91"/>
      <c r="L144" s="90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6"/>
      <c r="C145" s="123"/>
      <c r="K145" s="91"/>
      <c r="L145" s="90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6"/>
      <c r="C146" s="132" t="s">
        <v>250</v>
      </c>
      <c r="D146" s="89"/>
      <c r="E146" s="82"/>
      <c r="F146" s="82"/>
      <c r="G146" s="82"/>
      <c r="H146" s="82"/>
      <c r="I146" s="82"/>
      <c r="J146" s="82"/>
      <c r="K146" s="121"/>
      <c r="L146" s="120" t="e">
        <f>IF(D146=$AG$3,(L138-K147),L138)</f>
        <v>#DIV/0!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6"/>
      <c r="C147" s="137" t="s">
        <v>155</v>
      </c>
      <c r="D147" s="89"/>
      <c r="E147" s="118"/>
      <c r="F147" s="180"/>
      <c r="G147" s="118"/>
      <c r="H147" s="118"/>
      <c r="I147" s="118"/>
      <c r="J147" s="118"/>
      <c r="K147" s="121">
        <f>IF(D147&lt;=20,(D147/2),Points!F23)</f>
        <v>0</v>
      </c>
      <c r="L147" s="90"/>
      <c r="N147" s="66">
        <f>IF(D147="oui",2,0)</f>
        <v>0</v>
      </c>
      <c r="P147" s="175">
        <f>IF(D147="NA",2,0)</f>
        <v>0</v>
      </c>
      <c r="U147" s="175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6"/>
      <c r="C148" s="119"/>
      <c r="D148" s="118"/>
      <c r="E148" s="118"/>
      <c r="F148" s="118"/>
      <c r="G148" s="118"/>
      <c r="H148" s="118"/>
      <c r="I148" s="118"/>
      <c r="J148" s="118"/>
      <c r="K148" s="121"/>
      <c r="L148" s="90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6"/>
      <c r="C149" s="100"/>
      <c r="D149" s="90" t="e">
        <f>IF(#REF!&lt;&gt;"",1,0)</f>
        <v>#REF!</v>
      </c>
      <c r="E149" s="90" t="e">
        <f>IF(#REF!&lt;&gt;"",1,0)</f>
        <v>#REF!</v>
      </c>
      <c r="F149" s="90" t="e">
        <f>IF(#REF!&lt;&gt;"",1,0)</f>
        <v>#REF!</v>
      </c>
      <c r="G149" s="90" t="e">
        <f>IF(#REF!&lt;&gt;"",1,0)</f>
        <v>#REF!</v>
      </c>
      <c r="H149" s="90" t="e">
        <f>IF(#REF!&lt;&gt;"",1,0)</f>
        <v>#REF!</v>
      </c>
      <c r="I149" s="23" t="e">
        <f t="shared" ref="I149" si="71">SUM(D149:H149)</f>
        <v>#REF!</v>
      </c>
      <c r="K149" s="87"/>
      <c r="L149" s="90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91" customFormat="1" ht="3.6" customHeight="1" x14ac:dyDescent="0.25">
      <c r="D150" s="292"/>
      <c r="E150" s="292"/>
      <c r="F150" s="292"/>
      <c r="G150" s="292"/>
      <c r="H150" s="292"/>
      <c r="I150" s="292"/>
      <c r="J150" s="292"/>
      <c r="K150" s="293"/>
      <c r="L150" s="292"/>
      <c r="M150" s="292"/>
      <c r="N150" s="281"/>
      <c r="O150" s="280"/>
      <c r="P150" s="280"/>
      <c r="Q150" s="280"/>
      <c r="R150" s="294"/>
      <c r="S150" s="280"/>
      <c r="T150" s="280"/>
      <c r="U150" s="280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6"/>
      <c r="C152" s="297" t="s">
        <v>188</v>
      </c>
      <c r="L152" s="90"/>
      <c r="M152" s="72" t="s">
        <v>230</v>
      </c>
      <c r="N152" s="264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5"/>
      <c r="B153" s="201"/>
      <c r="C153" s="295" t="s">
        <v>251</v>
      </c>
      <c r="D153" s="89"/>
      <c r="E153" s="104"/>
      <c r="F153" s="104"/>
      <c r="G153" s="104"/>
      <c r="H153" s="104"/>
      <c r="I153" s="104"/>
      <c r="J153" s="104"/>
      <c r="L153" s="90">
        <f>IF(D153=$AG$3,Points!F27,0)</f>
        <v>0</v>
      </c>
      <c r="M153" s="72" t="e">
        <f>L153+L157</f>
        <v>#DIV/0!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8"/>
      <c r="C154" s="100"/>
      <c r="D154" s="104"/>
      <c r="E154" s="104"/>
      <c r="F154" s="104"/>
      <c r="G154" s="104"/>
      <c r="H154" s="104"/>
      <c r="I154" s="104"/>
      <c r="J154" s="104"/>
      <c r="L154" s="90"/>
      <c r="N154" s="66">
        <f>IF(D154="oui",2,0)</f>
        <v>0</v>
      </c>
      <c r="P154" s="175">
        <f>IF(D154="NA",0,0)</f>
        <v>0</v>
      </c>
      <c r="U154" s="175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7" t="e">
        <f>((M153*100)/Points!G27)</f>
        <v>#DIV/0!</v>
      </c>
      <c r="B155" s="202" t="s">
        <v>130</v>
      </c>
      <c r="C155" s="205" t="s">
        <v>232</v>
      </c>
      <c r="D155" s="104"/>
      <c r="E155" s="104"/>
      <c r="F155" s="104"/>
      <c r="G155" s="104"/>
      <c r="H155" s="104"/>
      <c r="I155" s="104"/>
      <c r="J155" s="104"/>
      <c r="L155" s="90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203"/>
      <c r="C156" s="122"/>
      <c r="D156" s="104"/>
      <c r="E156" s="104"/>
      <c r="F156" s="104"/>
      <c r="G156" s="104"/>
      <c r="H156" s="104"/>
      <c r="I156" s="104"/>
      <c r="J156" s="104"/>
      <c r="L156" s="90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6"/>
      <c r="C157" s="135" t="s">
        <v>252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7"/>
      <c r="L157" s="90" t="e">
        <f>J159*Points!F28</f>
        <v>#DIV/0!</v>
      </c>
      <c r="M157" s="66"/>
      <c r="N157" s="10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6"/>
      <c r="C158" s="205" t="s">
        <v>204</v>
      </c>
      <c r="D158" s="89"/>
      <c r="E158" s="89"/>
      <c r="F158" s="89"/>
      <c r="G158" s="89"/>
      <c r="H158" s="89"/>
      <c r="K158" s="87"/>
      <c r="L158" s="90"/>
      <c r="M158" s="66"/>
      <c r="N158" s="10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6"/>
      <c r="C159" s="205"/>
      <c r="D159" s="90">
        <f>IF(D158=$AG$3,1,0)</f>
        <v>0</v>
      </c>
      <c r="E159" s="90">
        <f t="shared" ref="E159:H159" si="73">IF(E158=$AG$3,1,0)</f>
        <v>0</v>
      </c>
      <c r="F159" s="90">
        <f t="shared" si="73"/>
        <v>0</v>
      </c>
      <c r="G159" s="90">
        <f t="shared" si="73"/>
        <v>0</v>
      </c>
      <c r="H159" s="90">
        <f t="shared" si="73"/>
        <v>0</v>
      </c>
      <c r="I159" s="208">
        <f>SUM(D159:H159)</f>
        <v>0</v>
      </c>
      <c r="J159" s="208" t="e">
        <f>(I159+I163+I167)/(I160+I164+I168)</f>
        <v>#DIV/0!</v>
      </c>
      <c r="K159" s="105"/>
      <c r="L159" s="90"/>
      <c r="M159" s="66"/>
      <c r="N159" s="10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6"/>
      <c r="C160" s="205"/>
      <c r="D160" s="90">
        <f>IF(D158&lt;&gt;"",1,0)</f>
        <v>0</v>
      </c>
      <c r="E160" s="90">
        <f t="shared" ref="E160:H160" si="74">IF(E158&lt;&gt;"",1,0)</f>
        <v>0</v>
      </c>
      <c r="F160" s="90">
        <f t="shared" si="74"/>
        <v>0</v>
      </c>
      <c r="G160" s="90">
        <f t="shared" si="74"/>
        <v>0</v>
      </c>
      <c r="H160" s="90">
        <f t="shared" si="74"/>
        <v>0</v>
      </c>
      <c r="I160" s="208">
        <f>SUM(D160:H160)</f>
        <v>0</v>
      </c>
      <c r="J160" s="208"/>
      <c r="K160" s="87"/>
      <c r="L160" s="90"/>
      <c r="M160" s="66"/>
      <c r="N160" s="10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6"/>
      <c r="C161" s="205" t="s">
        <v>205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8"/>
      <c r="J161" s="208"/>
      <c r="K161" s="87"/>
      <c r="L161" s="90"/>
      <c r="M161" s="66"/>
      <c r="N161" s="10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6"/>
      <c r="C162" s="205" t="s">
        <v>206</v>
      </c>
      <c r="D162" s="89"/>
      <c r="E162" s="89"/>
      <c r="F162" s="89"/>
      <c r="G162" s="89"/>
      <c r="H162" s="89"/>
      <c r="I162" s="208"/>
      <c r="J162" s="208"/>
      <c r="K162" s="87"/>
      <c r="L162" s="90"/>
      <c r="M162" s="66"/>
      <c r="N162" s="10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6"/>
      <c r="C163" s="100"/>
      <c r="D163" s="90">
        <f>IF(D162=$AG$3,1,0)</f>
        <v>0</v>
      </c>
      <c r="E163" s="90">
        <f t="shared" ref="E163:H163" si="75">IF(E162=$AG$3,1,0)</f>
        <v>0</v>
      </c>
      <c r="F163" s="90">
        <f t="shared" si="75"/>
        <v>0</v>
      </c>
      <c r="G163" s="90">
        <f t="shared" si="75"/>
        <v>0</v>
      </c>
      <c r="H163" s="90">
        <f t="shared" si="75"/>
        <v>0</v>
      </c>
      <c r="I163" s="208">
        <f t="shared" ref="I163:I164" si="76">SUM(D163:H163)</f>
        <v>0</v>
      </c>
      <c r="J163" s="208"/>
      <c r="K163" s="87"/>
      <c r="L163" s="90"/>
      <c r="M163" s="66"/>
      <c r="N163" s="10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6"/>
      <c r="C164" s="100"/>
      <c r="D164" s="90">
        <f>IF(D162&lt;&gt;"",1,0)</f>
        <v>0</v>
      </c>
      <c r="E164" s="90">
        <f t="shared" ref="E164:H164" si="77">IF(E162&lt;&gt;"",1,0)</f>
        <v>0</v>
      </c>
      <c r="F164" s="90">
        <f t="shared" si="77"/>
        <v>0</v>
      </c>
      <c r="G164" s="90">
        <f t="shared" si="77"/>
        <v>0</v>
      </c>
      <c r="H164" s="90">
        <f t="shared" si="77"/>
        <v>0</v>
      </c>
      <c r="I164" s="208">
        <f t="shared" si="76"/>
        <v>0</v>
      </c>
      <c r="J164" s="208"/>
      <c r="K164" s="87"/>
      <c r="L164" s="90"/>
      <c r="M164" s="66"/>
      <c r="N164" s="10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6"/>
      <c r="C165" s="204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8"/>
      <c r="J165" s="208"/>
      <c r="K165" s="87"/>
      <c r="L165" s="90"/>
      <c r="M165" s="66"/>
      <c r="N165" s="10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6"/>
      <c r="C166" s="204"/>
      <c r="D166" s="89"/>
      <c r="E166" s="89"/>
      <c r="F166" s="89"/>
      <c r="G166" s="89"/>
      <c r="H166" s="89"/>
      <c r="I166" s="208"/>
      <c r="J166" s="208"/>
      <c r="K166" s="87"/>
      <c r="L166" s="90"/>
      <c r="M166" s="66"/>
      <c r="N166" s="10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6"/>
      <c r="C167" s="206"/>
      <c r="D167" s="90">
        <f>IF(D166=$AG$3,1,0)</f>
        <v>0</v>
      </c>
      <c r="E167" s="90">
        <f t="shared" ref="E167:H167" si="78">IF(E166=$AG$3,1,0)</f>
        <v>0</v>
      </c>
      <c r="F167" s="90">
        <f t="shared" si="78"/>
        <v>0</v>
      </c>
      <c r="G167" s="90">
        <f t="shared" si="78"/>
        <v>0</v>
      </c>
      <c r="H167" s="90">
        <f t="shared" si="78"/>
        <v>0</v>
      </c>
      <c r="I167" s="208">
        <f t="shared" ref="I167:I168" si="79">SUM(D167:H167)</f>
        <v>0</v>
      </c>
      <c r="J167" s="208"/>
      <c r="K167" s="87"/>
      <c r="L167" s="90"/>
      <c r="M167" s="66"/>
      <c r="N167" s="10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6"/>
      <c r="C168" s="100"/>
      <c r="D168" s="90">
        <f>IF(D166&lt;&gt;"",1,0)</f>
        <v>0</v>
      </c>
      <c r="E168" s="90">
        <f t="shared" ref="E168:H168" si="80">IF(E166&lt;&gt;"",1,0)</f>
        <v>0</v>
      </c>
      <c r="F168" s="90">
        <f t="shared" si="80"/>
        <v>0</v>
      </c>
      <c r="G168" s="90">
        <f t="shared" si="80"/>
        <v>0</v>
      </c>
      <c r="H168" s="90">
        <f t="shared" si="80"/>
        <v>0</v>
      </c>
      <c r="I168" s="208">
        <f t="shared" si="79"/>
        <v>0</v>
      </c>
      <c r="J168" s="208"/>
      <c r="K168" s="87"/>
      <c r="L168" s="90"/>
      <c r="M168" s="66"/>
      <c r="N168" s="10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6"/>
      <c r="C169" s="126"/>
      <c r="K169" s="91"/>
      <c r="L169" s="90"/>
      <c r="M169" s="66"/>
      <c r="N169" s="10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91" customFormat="1" x14ac:dyDescent="0.25">
      <c r="D170" s="292"/>
      <c r="E170" s="292"/>
      <c r="F170" s="292"/>
      <c r="G170" s="292"/>
      <c r="H170" s="292"/>
      <c r="I170" s="292"/>
      <c r="J170" s="292"/>
      <c r="K170" s="293"/>
      <c r="L170" s="292"/>
      <c r="M170" s="292"/>
      <c r="N170" s="281"/>
      <c r="O170" s="280"/>
      <c r="P170" s="280"/>
      <c r="Q170" s="280"/>
      <c r="R170" s="294"/>
      <c r="S170" s="280"/>
      <c r="T170" s="280"/>
      <c r="U170" s="280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6" t="s">
        <v>121</v>
      </c>
      <c r="C172" s="297" t="s">
        <v>188</v>
      </c>
      <c r="E172" s="180"/>
      <c r="L172" s="90"/>
      <c r="M172" s="72" t="s">
        <v>231</v>
      </c>
      <c r="N172" s="264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7"/>
      <c r="B173" s="201"/>
      <c r="C173" s="298" t="s">
        <v>253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7"/>
      <c r="L173" s="90" t="e">
        <f>J175*Points!F30</f>
        <v>#DIV/0!</v>
      </c>
      <c r="M173" s="263"/>
      <c r="N173" s="66">
        <f>IF(D173="oui",1,0)</f>
        <v>0</v>
      </c>
      <c r="P173" s="175">
        <f>IF(D173="NA",1,0)</f>
        <v>0</v>
      </c>
      <c r="U173" s="175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7" t="e">
        <f>((M174*100)/Points!G30)</f>
        <v>#DIV/0!</v>
      </c>
      <c r="B174" s="202" t="s">
        <v>130</v>
      </c>
      <c r="C174" s="124"/>
      <c r="D174" s="89"/>
      <c r="E174" s="89"/>
      <c r="F174" s="89"/>
      <c r="G174" s="89"/>
      <c r="H174" s="89"/>
      <c r="K174" s="87"/>
      <c r="L174" s="90"/>
      <c r="M174" s="72" t="e">
        <f>L173</f>
        <v>#DIV/0!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8"/>
      <c r="C175" s="100"/>
      <c r="D175" s="90">
        <f>IF(D174=$AG$3,1,0)</f>
        <v>0</v>
      </c>
      <c r="E175" s="90">
        <f t="shared" ref="E175:H175" si="82">IF(E174=$AG$3,1,0)</f>
        <v>0</v>
      </c>
      <c r="F175" s="90">
        <f t="shared" si="82"/>
        <v>0</v>
      </c>
      <c r="G175" s="90">
        <f t="shared" si="82"/>
        <v>0</v>
      </c>
      <c r="H175" s="90">
        <f t="shared" si="82"/>
        <v>0</v>
      </c>
      <c r="I175" s="23">
        <f>SUM(D175:H175)</f>
        <v>0</v>
      </c>
      <c r="J175" s="23" t="e">
        <f>(I175+I179+I183)/(I176+I180+I184)</f>
        <v>#DIV/0!</v>
      </c>
      <c r="K175" s="105"/>
      <c r="L175" s="90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8"/>
      <c r="C176" s="100"/>
      <c r="D176" s="90">
        <f>IF(D174&lt;&gt;"",1,0)</f>
        <v>0</v>
      </c>
      <c r="E176" s="90">
        <f t="shared" ref="E176:H176" si="83">IF(E174&lt;&gt;"",1,0)</f>
        <v>0</v>
      </c>
      <c r="F176" s="90">
        <f t="shared" si="83"/>
        <v>0</v>
      </c>
      <c r="G176" s="90">
        <f t="shared" si="83"/>
        <v>0</v>
      </c>
      <c r="H176" s="90">
        <f t="shared" si="83"/>
        <v>0</v>
      </c>
      <c r="I176" s="23">
        <f>SUM(D176:H176)</f>
        <v>0</v>
      </c>
      <c r="K176" s="87"/>
      <c r="L176" s="90"/>
      <c r="N176" s="67"/>
      <c r="O176" s="143"/>
      <c r="P176" s="143"/>
      <c r="Q176" s="143"/>
      <c r="R176" s="143"/>
      <c r="S176" s="143"/>
      <c r="T176" s="143"/>
      <c r="U176" s="143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8"/>
      <c r="C177" s="124"/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7"/>
      <c r="L177" s="90"/>
      <c r="N177" s="67"/>
      <c r="O177" s="143"/>
      <c r="P177" s="143"/>
      <c r="Q177" s="143"/>
      <c r="R177" s="143"/>
      <c r="S177" s="143"/>
      <c r="T177" s="143"/>
      <c r="U177" s="143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8"/>
      <c r="C178" s="124"/>
      <c r="D178" s="89"/>
      <c r="E178" s="89"/>
      <c r="F178" s="89"/>
      <c r="G178" s="89"/>
      <c r="H178" s="89"/>
      <c r="K178" s="87"/>
      <c r="L178" s="90"/>
      <c r="N178" s="67"/>
      <c r="O178" s="143"/>
      <c r="P178" s="143"/>
      <c r="Q178" s="143"/>
      <c r="R178" s="143"/>
      <c r="S178" s="143"/>
      <c r="T178" s="143"/>
      <c r="U178" s="143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8"/>
      <c r="C179" s="100"/>
      <c r="D179" s="90">
        <f>IF(D178=$AG$3,1,0)</f>
        <v>0</v>
      </c>
      <c r="E179" s="90">
        <f t="shared" ref="E179:H179" si="84">IF(E178=$AG$3,1,0)</f>
        <v>0</v>
      </c>
      <c r="F179" s="90">
        <f t="shared" si="84"/>
        <v>0</v>
      </c>
      <c r="G179" s="90">
        <f t="shared" si="84"/>
        <v>0</v>
      </c>
      <c r="H179" s="90">
        <f t="shared" si="84"/>
        <v>0</v>
      </c>
      <c r="I179" s="23">
        <f t="shared" ref="I179:I180" si="85">SUM(D179:H179)</f>
        <v>0</v>
      </c>
      <c r="K179" s="87"/>
      <c r="L179" s="90"/>
      <c r="N179" s="67"/>
      <c r="O179" s="143"/>
      <c r="P179" s="143"/>
      <c r="Q179" s="143"/>
      <c r="R179" s="143"/>
      <c r="S179" s="143"/>
      <c r="T179" s="143"/>
      <c r="U179" s="143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8"/>
      <c r="C180" s="100"/>
      <c r="D180" s="90">
        <f>IF(D178&lt;&gt;"",1,0)</f>
        <v>0</v>
      </c>
      <c r="E180" s="90">
        <f t="shared" ref="E180:H180" si="86">IF(E178&lt;&gt;"",1,0)</f>
        <v>0</v>
      </c>
      <c r="F180" s="90">
        <f t="shared" si="86"/>
        <v>0</v>
      </c>
      <c r="G180" s="90">
        <f t="shared" si="86"/>
        <v>0</v>
      </c>
      <c r="H180" s="90">
        <f t="shared" si="86"/>
        <v>0</v>
      </c>
      <c r="I180" s="23">
        <f t="shared" si="85"/>
        <v>0</v>
      </c>
      <c r="K180" s="87"/>
      <c r="L180" s="90"/>
      <c r="N180" s="67"/>
      <c r="O180" s="143"/>
      <c r="P180" s="143"/>
      <c r="Q180" s="143"/>
      <c r="R180" s="143"/>
      <c r="S180" s="143"/>
      <c r="T180" s="143"/>
      <c r="U180" s="143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8"/>
      <c r="C181" s="124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7"/>
      <c r="L181" s="90"/>
      <c r="N181" s="67"/>
      <c r="O181" s="143"/>
      <c r="P181" s="143"/>
      <c r="Q181" s="143"/>
      <c r="R181" s="143"/>
      <c r="S181" s="143"/>
      <c r="T181" s="143"/>
      <c r="U181" s="143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8"/>
      <c r="C182" s="124"/>
      <c r="D182" s="89"/>
      <c r="E182" s="89"/>
      <c r="F182" s="89"/>
      <c r="G182" s="89"/>
      <c r="H182" s="89"/>
      <c r="K182" s="87"/>
      <c r="L182" s="90"/>
      <c r="N182" s="67"/>
      <c r="O182" s="143"/>
      <c r="P182" s="143"/>
      <c r="Q182" s="143"/>
      <c r="R182" s="143"/>
      <c r="S182" s="143"/>
      <c r="T182" s="143"/>
      <c r="U182" s="143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8"/>
      <c r="C183" s="100"/>
      <c r="D183" s="90">
        <f>IF(D182=$AG$3,1,0)</f>
        <v>0</v>
      </c>
      <c r="E183" s="90">
        <f t="shared" ref="E183:H183" si="87">IF(E182=$AG$3,1,0)</f>
        <v>0</v>
      </c>
      <c r="F183" s="90">
        <f t="shared" si="87"/>
        <v>0</v>
      </c>
      <c r="G183" s="90">
        <f t="shared" si="87"/>
        <v>0</v>
      </c>
      <c r="H183" s="90">
        <f t="shared" si="87"/>
        <v>0</v>
      </c>
      <c r="I183" s="23">
        <f t="shared" ref="I183:I184" si="88">SUM(D183:H183)</f>
        <v>0</v>
      </c>
      <c r="K183" s="87"/>
      <c r="L183" s="90"/>
      <c r="N183" s="67"/>
      <c r="O183" s="143"/>
      <c r="P183" s="143"/>
      <c r="Q183" s="143"/>
      <c r="R183" s="143"/>
      <c r="S183" s="143"/>
      <c r="T183" s="143"/>
      <c r="U183" s="143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8"/>
      <c r="C184" s="100"/>
      <c r="D184" s="90">
        <f>IF(D182&lt;&gt;"",1,0)</f>
        <v>0</v>
      </c>
      <c r="E184" s="90">
        <f t="shared" ref="E184:H184" si="89">IF(E182&lt;&gt;"",1,0)</f>
        <v>0</v>
      </c>
      <c r="F184" s="90">
        <f t="shared" si="89"/>
        <v>0</v>
      </c>
      <c r="G184" s="90">
        <f t="shared" si="89"/>
        <v>0</v>
      </c>
      <c r="H184" s="90">
        <f t="shared" si="89"/>
        <v>0</v>
      </c>
      <c r="I184" s="23">
        <f t="shared" si="88"/>
        <v>0</v>
      </c>
      <c r="K184" s="87"/>
      <c r="L184" s="90"/>
      <c r="N184" s="67"/>
      <c r="O184" s="143"/>
      <c r="P184" s="143"/>
      <c r="Q184" s="143"/>
      <c r="R184" s="143"/>
      <c r="S184" s="143"/>
      <c r="T184" s="143"/>
      <c r="U184" s="143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203"/>
      <c r="C185" s="124"/>
      <c r="L185" s="90"/>
      <c r="N185" s="67"/>
      <c r="O185" s="143"/>
      <c r="P185" s="143"/>
      <c r="Q185" s="143"/>
      <c r="R185" s="143"/>
      <c r="S185" s="143"/>
      <c r="T185" s="143"/>
      <c r="U185" s="143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3"/>
      <c r="C186" s="94"/>
      <c r="D186" s="95"/>
      <c r="E186" s="95"/>
      <c r="F186" s="95"/>
      <c r="G186" s="95"/>
      <c r="H186" s="95"/>
      <c r="I186" s="95"/>
      <c r="J186" s="95"/>
      <c r="K186" s="96"/>
      <c r="L186" s="95"/>
      <c r="M186" s="97"/>
      <c r="N186" s="67"/>
      <c r="O186" s="143"/>
      <c r="P186" s="143"/>
      <c r="Q186" s="143"/>
      <c r="R186" s="143"/>
      <c r="S186" s="143"/>
      <c r="T186" s="143"/>
      <c r="U186" s="143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3"/>
      <c r="P187" s="143"/>
      <c r="Q187" s="143"/>
      <c r="R187" s="143"/>
      <c r="S187" s="143"/>
      <c r="T187" s="143"/>
      <c r="U187" s="143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3" t="e">
        <f>M8+M37+M46+M59+M63+M70+M78+M115+M136+M153+M174</f>
        <v>#DIV/0!</v>
      </c>
    </row>
    <row r="221" spans="4:45" s="143" customFormat="1" x14ac:dyDescent="0.25">
      <c r="D221" s="178"/>
      <c r="E221" s="178"/>
      <c r="F221" s="178"/>
      <c r="G221" s="178"/>
      <c r="H221" s="178"/>
      <c r="I221" s="178"/>
      <c r="J221" s="178"/>
      <c r="K221" s="179"/>
      <c r="L221" s="178"/>
      <c r="N221" s="174"/>
      <c r="O221" s="175"/>
      <c r="P221" s="175"/>
      <c r="Q221" s="175"/>
      <c r="R221" s="176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</row>
    <row r="222" spans="4:45" s="143" customFormat="1" x14ac:dyDescent="0.25">
      <c r="D222" s="178"/>
      <c r="E222" s="178"/>
      <c r="F222" s="178"/>
      <c r="G222" s="178"/>
      <c r="H222" s="178"/>
      <c r="I222" s="178"/>
      <c r="J222" s="178"/>
      <c r="K222" s="179"/>
      <c r="L222" s="178"/>
      <c r="N222" s="174"/>
      <c r="O222" s="175"/>
      <c r="P222" s="175"/>
      <c r="Q222" s="175"/>
      <c r="R222" s="176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</row>
    <row r="223" spans="4:45" s="143" customFormat="1" x14ac:dyDescent="0.25">
      <c r="D223" s="178"/>
      <c r="E223" s="178"/>
      <c r="F223" s="178"/>
      <c r="G223" s="178"/>
      <c r="H223" s="178"/>
      <c r="I223" s="178"/>
      <c r="J223" s="178"/>
      <c r="K223" s="179"/>
      <c r="L223" s="178"/>
      <c r="N223" s="174"/>
      <c r="O223" s="175"/>
      <c r="P223" s="175"/>
      <c r="Q223" s="175"/>
      <c r="R223" s="176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</row>
    <row r="224" spans="4:45" s="143" customFormat="1" x14ac:dyDescent="0.25">
      <c r="D224" s="178"/>
      <c r="E224" s="178"/>
      <c r="F224" s="178"/>
      <c r="G224" s="178"/>
      <c r="H224" s="178"/>
      <c r="I224" s="178"/>
      <c r="J224" s="178"/>
      <c r="K224" s="179"/>
      <c r="L224" s="178"/>
      <c r="N224" s="174"/>
      <c r="O224" s="175"/>
      <c r="P224" s="175"/>
      <c r="Q224" s="175"/>
      <c r="R224" s="176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</row>
    <row r="225" spans="4:45" s="143" customFormat="1" x14ac:dyDescent="0.25">
      <c r="D225" s="178"/>
      <c r="E225" s="178"/>
      <c r="F225" s="178"/>
      <c r="G225" s="178"/>
      <c r="H225" s="178"/>
      <c r="I225" s="178"/>
      <c r="J225" s="178"/>
      <c r="K225" s="179"/>
      <c r="L225" s="178"/>
      <c r="N225" s="174"/>
      <c r="O225" s="175"/>
      <c r="P225" s="175"/>
      <c r="Q225" s="175"/>
      <c r="R225" s="176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</row>
    <row r="226" spans="4:45" s="143" customFormat="1" x14ac:dyDescent="0.25">
      <c r="D226" s="178"/>
      <c r="E226" s="178"/>
      <c r="F226" s="178"/>
      <c r="G226" s="178"/>
      <c r="H226" s="178"/>
      <c r="I226" s="178"/>
      <c r="J226" s="178"/>
      <c r="K226" s="179"/>
      <c r="L226" s="178"/>
      <c r="N226" s="174"/>
      <c r="O226" s="175"/>
      <c r="P226" s="175"/>
      <c r="Q226" s="175"/>
      <c r="R226" s="176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</row>
    <row r="227" spans="4:45" s="143" customFormat="1" x14ac:dyDescent="0.25">
      <c r="D227" s="178"/>
      <c r="E227" s="178"/>
      <c r="F227" s="178"/>
      <c r="G227" s="178"/>
      <c r="H227" s="178"/>
      <c r="I227" s="178"/>
      <c r="J227" s="178"/>
      <c r="K227" s="179"/>
      <c r="L227" s="178"/>
      <c r="N227" s="174"/>
      <c r="O227" s="175"/>
      <c r="P227" s="175"/>
      <c r="Q227" s="175"/>
      <c r="R227" s="176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</row>
    <row r="228" spans="4:45" s="143" customFormat="1" x14ac:dyDescent="0.25">
      <c r="D228" s="178"/>
      <c r="E228" s="178"/>
      <c r="F228" s="178"/>
      <c r="G228" s="178"/>
      <c r="H228" s="178"/>
      <c r="I228" s="178"/>
      <c r="J228" s="178"/>
      <c r="K228" s="179"/>
      <c r="L228" s="178"/>
      <c r="N228" s="174"/>
      <c r="O228" s="175"/>
      <c r="P228" s="175"/>
      <c r="Q228" s="175"/>
      <c r="R228" s="176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</row>
    <row r="229" spans="4:45" s="143" customFormat="1" x14ac:dyDescent="0.25">
      <c r="D229" s="178"/>
      <c r="E229" s="178"/>
      <c r="F229" s="178"/>
      <c r="G229" s="178"/>
      <c r="H229" s="178"/>
      <c r="I229" s="178"/>
      <c r="J229" s="178"/>
      <c r="K229" s="179"/>
      <c r="L229" s="178"/>
      <c r="N229" s="174"/>
      <c r="O229" s="175"/>
      <c r="P229" s="175"/>
      <c r="Q229" s="175"/>
      <c r="R229" s="176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</row>
    <row r="230" spans="4:45" s="143" customFormat="1" x14ac:dyDescent="0.25">
      <c r="D230" s="178"/>
      <c r="E230" s="178"/>
      <c r="F230" s="178"/>
      <c r="G230" s="178"/>
      <c r="H230" s="178"/>
      <c r="I230" s="178"/>
      <c r="J230" s="178"/>
      <c r="K230" s="179"/>
      <c r="L230" s="178"/>
      <c r="N230" s="174"/>
      <c r="O230" s="175"/>
      <c r="P230" s="175"/>
      <c r="Q230" s="175"/>
      <c r="R230" s="176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</row>
    <row r="231" spans="4:45" s="143" customFormat="1" x14ac:dyDescent="0.25">
      <c r="D231" s="178"/>
      <c r="E231" s="178"/>
      <c r="F231" s="178"/>
      <c r="G231" s="178"/>
      <c r="H231" s="178"/>
      <c r="I231" s="178"/>
      <c r="J231" s="178"/>
      <c r="K231" s="179"/>
      <c r="L231" s="178"/>
      <c r="N231" s="174"/>
      <c r="O231" s="175"/>
      <c r="P231" s="175"/>
      <c r="Q231" s="175"/>
      <c r="R231" s="176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</row>
    <row r="232" spans="4:45" s="143" customFormat="1" x14ac:dyDescent="0.25">
      <c r="D232" s="178"/>
      <c r="E232" s="178"/>
      <c r="F232" s="178"/>
      <c r="G232" s="178"/>
      <c r="H232" s="178"/>
      <c r="I232" s="178"/>
      <c r="J232" s="178"/>
      <c r="K232" s="179"/>
      <c r="L232" s="178"/>
      <c r="N232" s="174"/>
      <c r="O232" s="175"/>
      <c r="P232" s="175"/>
      <c r="Q232" s="175"/>
      <c r="R232" s="176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</row>
    <row r="233" spans="4:45" s="143" customFormat="1" x14ac:dyDescent="0.25">
      <c r="D233" s="178"/>
      <c r="E233" s="178"/>
      <c r="F233" s="178"/>
      <c r="G233" s="178"/>
      <c r="H233" s="178"/>
      <c r="I233" s="178"/>
      <c r="J233" s="178"/>
      <c r="K233" s="179"/>
      <c r="L233" s="178"/>
      <c r="N233" s="174"/>
      <c r="O233" s="175"/>
      <c r="P233" s="175"/>
      <c r="Q233" s="175"/>
      <c r="R233" s="176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</row>
    <row r="234" spans="4:45" s="143" customFormat="1" x14ac:dyDescent="0.25">
      <c r="D234" s="178"/>
      <c r="E234" s="178"/>
      <c r="F234" s="178"/>
      <c r="G234" s="178"/>
      <c r="H234" s="178"/>
      <c r="I234" s="178"/>
      <c r="J234" s="178"/>
      <c r="K234" s="179"/>
      <c r="L234" s="178"/>
      <c r="N234" s="174"/>
      <c r="O234" s="175"/>
      <c r="P234" s="175"/>
      <c r="Q234" s="175"/>
      <c r="R234" s="176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</row>
    <row r="235" spans="4:45" s="143" customFormat="1" x14ac:dyDescent="0.25">
      <c r="D235" s="178"/>
      <c r="E235" s="178"/>
      <c r="F235" s="178"/>
      <c r="G235" s="178"/>
      <c r="H235" s="178"/>
      <c r="I235" s="178"/>
      <c r="J235" s="178"/>
      <c r="K235" s="179"/>
      <c r="L235" s="178"/>
      <c r="N235" s="174"/>
      <c r="O235" s="175"/>
      <c r="P235" s="175"/>
      <c r="Q235" s="175"/>
      <c r="R235" s="176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</row>
    <row r="236" spans="4:45" s="143" customFormat="1" x14ac:dyDescent="0.25">
      <c r="D236" s="178"/>
      <c r="E236" s="178"/>
      <c r="F236" s="178"/>
      <c r="G236" s="178"/>
      <c r="H236" s="178"/>
      <c r="I236" s="178"/>
      <c r="J236" s="178"/>
      <c r="K236" s="179"/>
      <c r="L236" s="178"/>
      <c r="N236" s="174"/>
      <c r="O236" s="175"/>
      <c r="P236" s="175"/>
      <c r="Q236" s="175"/>
      <c r="R236" s="176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</row>
    <row r="237" spans="4:45" s="143" customFormat="1" x14ac:dyDescent="0.25">
      <c r="D237" s="178"/>
      <c r="E237" s="178"/>
      <c r="F237" s="178"/>
      <c r="G237" s="178"/>
      <c r="H237" s="178"/>
      <c r="I237" s="178"/>
      <c r="J237" s="178"/>
      <c r="K237" s="179"/>
      <c r="L237" s="178"/>
      <c r="N237" s="174"/>
      <c r="O237" s="175"/>
      <c r="P237" s="175"/>
      <c r="Q237" s="175"/>
      <c r="R237" s="176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</row>
    <row r="238" spans="4:45" s="143" customFormat="1" x14ac:dyDescent="0.25">
      <c r="D238" s="178"/>
      <c r="E238" s="178"/>
      <c r="F238" s="178"/>
      <c r="G238" s="178"/>
      <c r="H238" s="178"/>
      <c r="I238" s="178"/>
      <c r="J238" s="178"/>
      <c r="K238" s="179"/>
      <c r="L238" s="178"/>
      <c r="N238" s="174"/>
      <c r="O238" s="175"/>
      <c r="P238" s="175"/>
      <c r="Q238" s="175"/>
      <c r="R238" s="176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</row>
    <row r="239" spans="4:45" s="143" customFormat="1" x14ac:dyDescent="0.25">
      <c r="D239" s="178"/>
      <c r="E239" s="178"/>
      <c r="F239" s="178"/>
      <c r="G239" s="178"/>
      <c r="H239" s="178"/>
      <c r="I239" s="178"/>
      <c r="J239" s="178"/>
      <c r="K239" s="179"/>
      <c r="L239" s="178"/>
      <c r="N239" s="174"/>
      <c r="O239" s="175"/>
      <c r="P239" s="175"/>
      <c r="Q239" s="175"/>
      <c r="R239" s="176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</row>
    <row r="240" spans="4:45" s="143" customFormat="1" x14ac:dyDescent="0.25">
      <c r="D240" s="178"/>
      <c r="E240" s="178"/>
      <c r="F240" s="178"/>
      <c r="G240" s="178"/>
      <c r="H240" s="178"/>
      <c r="I240" s="178"/>
      <c r="J240" s="178"/>
      <c r="K240" s="179"/>
      <c r="L240" s="178"/>
      <c r="N240" s="174"/>
      <c r="O240" s="175"/>
      <c r="P240" s="175"/>
      <c r="Q240" s="175"/>
      <c r="R240" s="176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</row>
    <row r="241" spans="4:45" s="143" customFormat="1" x14ac:dyDescent="0.25">
      <c r="D241" s="178"/>
      <c r="E241" s="178"/>
      <c r="F241" s="178"/>
      <c r="G241" s="178"/>
      <c r="H241" s="178"/>
      <c r="I241" s="178"/>
      <c r="J241" s="178"/>
      <c r="K241" s="179"/>
      <c r="L241" s="178"/>
      <c r="N241" s="174"/>
      <c r="O241" s="175"/>
      <c r="P241" s="175"/>
      <c r="Q241" s="175"/>
      <c r="R241" s="176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</row>
    <row r="242" spans="4:45" s="143" customFormat="1" x14ac:dyDescent="0.25">
      <c r="D242" s="178"/>
      <c r="E242" s="178"/>
      <c r="F242" s="178"/>
      <c r="G242" s="178"/>
      <c r="H242" s="178"/>
      <c r="I242" s="178"/>
      <c r="J242" s="178"/>
      <c r="K242" s="179"/>
      <c r="L242" s="178"/>
      <c r="N242" s="174"/>
      <c r="O242" s="175"/>
      <c r="P242" s="175"/>
      <c r="Q242" s="175"/>
      <c r="R242" s="176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</row>
    <row r="243" spans="4:45" s="143" customFormat="1" x14ac:dyDescent="0.25">
      <c r="D243" s="178"/>
      <c r="E243" s="178"/>
      <c r="F243" s="178"/>
      <c r="G243" s="178"/>
      <c r="H243" s="178"/>
      <c r="I243" s="178"/>
      <c r="J243" s="178"/>
      <c r="K243" s="179"/>
      <c r="L243" s="178"/>
      <c r="N243" s="174"/>
      <c r="O243" s="175"/>
      <c r="P243" s="175"/>
      <c r="Q243" s="175"/>
      <c r="R243" s="176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</row>
    <row r="244" spans="4:45" s="143" customFormat="1" x14ac:dyDescent="0.25">
      <c r="D244" s="178"/>
      <c r="E244" s="178"/>
      <c r="F244" s="178"/>
      <c r="G244" s="178"/>
      <c r="H244" s="178"/>
      <c r="I244" s="178"/>
      <c r="J244" s="178"/>
      <c r="K244" s="179"/>
      <c r="L244" s="178"/>
      <c r="N244" s="174"/>
      <c r="O244" s="175"/>
      <c r="P244" s="175"/>
      <c r="Q244" s="175"/>
      <c r="R244" s="176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</row>
    <row r="245" spans="4:45" s="143" customFormat="1" x14ac:dyDescent="0.25">
      <c r="D245" s="178"/>
      <c r="E245" s="178"/>
      <c r="F245" s="178"/>
      <c r="G245" s="178"/>
      <c r="H245" s="178"/>
      <c r="I245" s="178"/>
      <c r="J245" s="178"/>
      <c r="K245" s="179"/>
      <c r="L245" s="178"/>
      <c r="N245" s="174"/>
      <c r="O245" s="175"/>
      <c r="P245" s="175"/>
      <c r="Q245" s="175"/>
      <c r="R245" s="176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</row>
    <row r="246" spans="4:45" s="143" customFormat="1" x14ac:dyDescent="0.25">
      <c r="D246" s="178"/>
      <c r="E246" s="178"/>
      <c r="F246" s="178"/>
      <c r="G246" s="178"/>
      <c r="H246" s="178"/>
      <c r="I246" s="178"/>
      <c r="J246" s="178"/>
      <c r="K246" s="179"/>
      <c r="L246" s="178"/>
      <c r="N246" s="174"/>
      <c r="O246" s="175"/>
      <c r="P246" s="175"/>
      <c r="Q246" s="175"/>
      <c r="R246" s="176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</row>
    <row r="247" spans="4:45" s="143" customFormat="1" x14ac:dyDescent="0.25">
      <c r="D247" s="178"/>
      <c r="E247" s="178"/>
      <c r="F247" s="178"/>
      <c r="G247" s="178"/>
      <c r="H247" s="178"/>
      <c r="I247" s="178"/>
      <c r="J247" s="178"/>
      <c r="K247" s="179"/>
      <c r="L247" s="178"/>
      <c r="N247" s="174"/>
      <c r="O247" s="175"/>
      <c r="P247" s="175"/>
      <c r="Q247" s="175"/>
      <c r="R247" s="176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</row>
    <row r="248" spans="4:45" s="143" customFormat="1" x14ac:dyDescent="0.25">
      <c r="D248" s="178"/>
      <c r="E248" s="178"/>
      <c r="F248" s="178"/>
      <c r="G248" s="178"/>
      <c r="H248" s="178"/>
      <c r="I248" s="178"/>
      <c r="J248" s="178"/>
      <c r="K248" s="179"/>
      <c r="L248" s="178"/>
      <c r="N248" s="174"/>
      <c r="O248" s="175"/>
      <c r="P248" s="175"/>
      <c r="Q248" s="175"/>
      <c r="R248" s="176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</row>
    <row r="249" spans="4:45" s="143" customFormat="1" x14ac:dyDescent="0.25">
      <c r="D249" s="178"/>
      <c r="E249" s="178"/>
      <c r="F249" s="178"/>
      <c r="G249" s="178"/>
      <c r="H249" s="178"/>
      <c r="I249" s="178"/>
      <c r="J249" s="178"/>
      <c r="K249" s="179"/>
      <c r="L249" s="178"/>
      <c r="N249" s="174"/>
      <c r="O249" s="175"/>
      <c r="P249" s="175"/>
      <c r="Q249" s="175"/>
      <c r="R249" s="176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</row>
    <row r="250" spans="4:45" s="143" customFormat="1" x14ac:dyDescent="0.25">
      <c r="D250" s="178"/>
      <c r="E250" s="178"/>
      <c r="F250" s="178"/>
      <c r="G250" s="178"/>
      <c r="H250" s="178"/>
      <c r="I250" s="178"/>
      <c r="J250" s="178"/>
      <c r="K250" s="179"/>
      <c r="L250" s="178"/>
      <c r="N250" s="174"/>
      <c r="O250" s="175"/>
      <c r="P250" s="175"/>
      <c r="Q250" s="175"/>
      <c r="R250" s="176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</row>
    <row r="251" spans="4:45" s="143" customFormat="1" x14ac:dyDescent="0.25">
      <c r="D251" s="178"/>
      <c r="E251" s="178"/>
      <c r="F251" s="178"/>
      <c r="G251" s="178"/>
      <c r="H251" s="178"/>
      <c r="I251" s="178"/>
      <c r="J251" s="178"/>
      <c r="K251" s="179"/>
      <c r="L251" s="178"/>
      <c r="N251" s="174"/>
      <c r="O251" s="175"/>
      <c r="P251" s="175"/>
      <c r="Q251" s="175"/>
      <c r="R251" s="176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</row>
    <row r="252" spans="4:45" s="143" customFormat="1" x14ac:dyDescent="0.25">
      <c r="D252" s="178"/>
      <c r="E252" s="178"/>
      <c r="F252" s="178"/>
      <c r="G252" s="178"/>
      <c r="H252" s="178"/>
      <c r="I252" s="178"/>
      <c r="J252" s="178"/>
      <c r="K252" s="179"/>
      <c r="L252" s="178"/>
      <c r="N252" s="174"/>
      <c r="O252" s="175"/>
      <c r="P252" s="175"/>
      <c r="Q252" s="175"/>
      <c r="R252" s="176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</row>
    <row r="253" spans="4:45" s="143" customFormat="1" x14ac:dyDescent="0.25">
      <c r="D253" s="178"/>
      <c r="E253" s="178"/>
      <c r="F253" s="178"/>
      <c r="G253" s="178"/>
      <c r="H253" s="178"/>
      <c r="I253" s="178"/>
      <c r="J253" s="178"/>
      <c r="K253" s="179"/>
      <c r="L253" s="178"/>
      <c r="N253" s="174"/>
      <c r="O253" s="175"/>
      <c r="P253" s="175"/>
      <c r="Q253" s="175"/>
      <c r="R253" s="176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</row>
    <row r="254" spans="4:45" s="143" customFormat="1" x14ac:dyDescent="0.25">
      <c r="D254" s="178"/>
      <c r="E254" s="178"/>
      <c r="F254" s="178"/>
      <c r="G254" s="178"/>
      <c r="H254" s="178"/>
      <c r="I254" s="178"/>
      <c r="J254" s="178"/>
      <c r="K254" s="179"/>
      <c r="L254" s="178"/>
      <c r="N254" s="174"/>
      <c r="O254" s="175"/>
      <c r="P254" s="175"/>
      <c r="Q254" s="175"/>
      <c r="R254" s="176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</row>
    <row r="255" spans="4:45" s="143" customFormat="1" x14ac:dyDescent="0.25">
      <c r="D255" s="178"/>
      <c r="E255" s="178"/>
      <c r="F255" s="178"/>
      <c r="G255" s="178"/>
      <c r="H255" s="178"/>
      <c r="I255" s="178"/>
      <c r="J255" s="178"/>
      <c r="K255" s="179"/>
      <c r="L255" s="178"/>
      <c r="N255" s="174"/>
      <c r="O255" s="175"/>
      <c r="P255" s="175"/>
      <c r="Q255" s="175"/>
      <c r="R255" s="176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</row>
    <row r="256" spans="4:45" s="143" customFormat="1" x14ac:dyDescent="0.25">
      <c r="D256" s="178"/>
      <c r="E256" s="178"/>
      <c r="F256" s="178"/>
      <c r="G256" s="178"/>
      <c r="H256" s="178"/>
      <c r="I256" s="178"/>
      <c r="J256" s="178"/>
      <c r="K256" s="179"/>
      <c r="L256" s="178"/>
      <c r="N256" s="174"/>
      <c r="O256" s="175"/>
      <c r="P256" s="175"/>
      <c r="Q256" s="175"/>
      <c r="R256" s="176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</row>
    <row r="257" spans="4:45" s="143" customFormat="1" x14ac:dyDescent="0.25">
      <c r="D257" s="178"/>
      <c r="E257" s="178"/>
      <c r="F257" s="178"/>
      <c r="G257" s="178"/>
      <c r="H257" s="178"/>
      <c r="I257" s="178"/>
      <c r="J257" s="178"/>
      <c r="K257" s="179"/>
      <c r="L257" s="178"/>
      <c r="N257" s="174"/>
      <c r="O257" s="175"/>
      <c r="P257" s="175"/>
      <c r="Q257" s="175"/>
      <c r="R257" s="176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</row>
    <row r="258" spans="4:45" s="143" customFormat="1" x14ac:dyDescent="0.25">
      <c r="D258" s="178"/>
      <c r="E258" s="178"/>
      <c r="F258" s="178"/>
      <c r="G258" s="178"/>
      <c r="H258" s="178"/>
      <c r="I258" s="178"/>
      <c r="J258" s="178"/>
      <c r="K258" s="179"/>
      <c r="L258" s="178"/>
      <c r="N258" s="174"/>
      <c r="O258" s="175"/>
      <c r="P258" s="175"/>
      <c r="Q258" s="175"/>
      <c r="R258" s="176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</row>
    <row r="259" spans="4:45" s="143" customFormat="1" x14ac:dyDescent="0.25">
      <c r="D259" s="178"/>
      <c r="E259" s="178"/>
      <c r="F259" s="178"/>
      <c r="G259" s="178"/>
      <c r="H259" s="178"/>
      <c r="I259" s="178"/>
      <c r="J259" s="178"/>
      <c r="K259" s="179"/>
      <c r="L259" s="178"/>
      <c r="N259" s="174"/>
      <c r="O259" s="175"/>
      <c r="P259" s="175"/>
      <c r="Q259" s="175"/>
      <c r="R259" s="176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</row>
    <row r="260" spans="4:45" s="143" customFormat="1" x14ac:dyDescent="0.25">
      <c r="D260" s="178"/>
      <c r="E260" s="178"/>
      <c r="F260" s="178"/>
      <c r="G260" s="178"/>
      <c r="H260" s="178"/>
      <c r="I260" s="178"/>
      <c r="J260" s="178"/>
      <c r="K260" s="179"/>
      <c r="L260" s="178"/>
      <c r="N260" s="174"/>
      <c r="O260" s="175"/>
      <c r="P260" s="175"/>
      <c r="Q260" s="175"/>
      <c r="R260" s="176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</row>
    <row r="261" spans="4:45" s="143" customFormat="1" x14ac:dyDescent="0.25">
      <c r="D261" s="178"/>
      <c r="E261" s="178"/>
      <c r="F261" s="178"/>
      <c r="G261" s="178"/>
      <c r="H261" s="178"/>
      <c r="I261" s="178"/>
      <c r="J261" s="178"/>
      <c r="K261" s="179"/>
      <c r="L261" s="178"/>
      <c r="N261" s="174"/>
      <c r="O261" s="175"/>
      <c r="P261" s="175"/>
      <c r="Q261" s="175"/>
      <c r="R261" s="176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</row>
    <row r="262" spans="4:45" s="143" customFormat="1" x14ac:dyDescent="0.25">
      <c r="D262" s="178"/>
      <c r="E262" s="178"/>
      <c r="F262" s="178"/>
      <c r="G262" s="178"/>
      <c r="H262" s="178"/>
      <c r="I262" s="178"/>
      <c r="J262" s="178"/>
      <c r="K262" s="179"/>
      <c r="L262" s="178"/>
      <c r="N262" s="174"/>
      <c r="O262" s="175"/>
      <c r="P262" s="175"/>
      <c r="Q262" s="175"/>
      <c r="R262" s="176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</row>
    <row r="263" spans="4:45" s="143" customFormat="1" x14ac:dyDescent="0.25">
      <c r="D263" s="178"/>
      <c r="E263" s="178"/>
      <c r="F263" s="178"/>
      <c r="G263" s="178"/>
      <c r="H263" s="178"/>
      <c r="I263" s="178"/>
      <c r="J263" s="178"/>
      <c r="K263" s="179"/>
      <c r="L263" s="178"/>
      <c r="N263" s="174"/>
      <c r="O263" s="175"/>
      <c r="P263" s="175"/>
      <c r="Q263" s="175"/>
      <c r="R263" s="176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</row>
    <row r="264" spans="4:45" s="143" customFormat="1" x14ac:dyDescent="0.25">
      <c r="D264" s="178"/>
      <c r="E264" s="178"/>
      <c r="F264" s="178"/>
      <c r="G264" s="178"/>
      <c r="H264" s="178"/>
      <c r="I264" s="178"/>
      <c r="J264" s="178"/>
      <c r="K264" s="179"/>
      <c r="L264" s="178"/>
      <c r="N264" s="174"/>
      <c r="O264" s="175"/>
      <c r="P264" s="175"/>
      <c r="Q264" s="175"/>
      <c r="R264" s="176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</row>
    <row r="265" spans="4:45" s="143" customFormat="1" x14ac:dyDescent="0.25">
      <c r="D265" s="178"/>
      <c r="E265" s="178"/>
      <c r="F265" s="178"/>
      <c r="G265" s="178"/>
      <c r="H265" s="178"/>
      <c r="I265" s="178"/>
      <c r="J265" s="178"/>
      <c r="K265" s="179"/>
      <c r="L265" s="178"/>
      <c r="N265" s="174"/>
      <c r="O265" s="175"/>
      <c r="P265" s="175"/>
      <c r="Q265" s="175"/>
      <c r="R265" s="176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</row>
    <row r="266" spans="4:45" s="143" customFormat="1" x14ac:dyDescent="0.25">
      <c r="D266" s="178"/>
      <c r="E266" s="178"/>
      <c r="F266" s="178"/>
      <c r="G266" s="178"/>
      <c r="H266" s="178"/>
      <c r="I266" s="178"/>
      <c r="J266" s="178"/>
      <c r="K266" s="179"/>
      <c r="L266" s="178"/>
      <c r="N266" s="174"/>
      <c r="O266" s="175"/>
      <c r="P266" s="175"/>
      <c r="Q266" s="175"/>
      <c r="R266" s="176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</row>
    <row r="267" spans="4:45" s="143" customFormat="1" x14ac:dyDescent="0.25">
      <c r="D267" s="178"/>
      <c r="E267" s="178"/>
      <c r="F267" s="178"/>
      <c r="G267" s="178"/>
      <c r="H267" s="178"/>
      <c r="I267" s="178"/>
      <c r="J267" s="178"/>
      <c r="K267" s="179"/>
      <c r="L267" s="178"/>
      <c r="N267" s="174"/>
      <c r="O267" s="175"/>
      <c r="P267" s="175"/>
      <c r="Q267" s="175"/>
      <c r="R267" s="176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</row>
    <row r="268" spans="4:45" s="143" customFormat="1" x14ac:dyDescent="0.25">
      <c r="D268" s="178"/>
      <c r="E268" s="178"/>
      <c r="F268" s="178"/>
      <c r="G268" s="178"/>
      <c r="H268" s="178"/>
      <c r="I268" s="178"/>
      <c r="J268" s="178"/>
      <c r="K268" s="179"/>
      <c r="L268" s="178"/>
      <c r="N268" s="174"/>
      <c r="O268" s="175"/>
      <c r="P268" s="175"/>
      <c r="Q268" s="175"/>
      <c r="R268" s="176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</row>
    <row r="269" spans="4:45" s="143" customFormat="1" x14ac:dyDescent="0.25">
      <c r="D269" s="178"/>
      <c r="E269" s="178"/>
      <c r="F269" s="178"/>
      <c r="G269" s="178"/>
      <c r="H269" s="178"/>
      <c r="I269" s="178"/>
      <c r="J269" s="178"/>
      <c r="K269" s="179"/>
      <c r="L269" s="178"/>
      <c r="N269" s="174"/>
      <c r="O269" s="175"/>
      <c r="P269" s="175"/>
      <c r="Q269" s="175"/>
      <c r="R269" s="176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</row>
    <row r="270" spans="4:45" s="143" customFormat="1" x14ac:dyDescent="0.25">
      <c r="D270" s="178"/>
      <c r="E270" s="178"/>
      <c r="F270" s="178"/>
      <c r="G270" s="178"/>
      <c r="H270" s="178"/>
      <c r="I270" s="178"/>
      <c r="J270" s="178"/>
      <c r="K270" s="179"/>
      <c r="L270" s="178"/>
      <c r="N270" s="174"/>
      <c r="O270" s="175"/>
      <c r="P270" s="175"/>
      <c r="Q270" s="175"/>
      <c r="R270" s="176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</row>
    <row r="271" spans="4:45" s="143" customFormat="1" x14ac:dyDescent="0.25">
      <c r="D271" s="178"/>
      <c r="E271" s="178"/>
      <c r="F271" s="178"/>
      <c r="G271" s="178"/>
      <c r="H271" s="178"/>
      <c r="I271" s="178"/>
      <c r="J271" s="178"/>
      <c r="K271" s="179"/>
      <c r="L271" s="178"/>
      <c r="N271" s="174"/>
      <c r="O271" s="175"/>
      <c r="P271" s="175"/>
      <c r="Q271" s="175"/>
      <c r="R271" s="176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</row>
    <row r="272" spans="4:45" s="143" customFormat="1" x14ac:dyDescent="0.25">
      <c r="D272" s="178"/>
      <c r="E272" s="178"/>
      <c r="F272" s="178"/>
      <c r="G272" s="178"/>
      <c r="H272" s="178"/>
      <c r="I272" s="178"/>
      <c r="J272" s="178"/>
      <c r="K272" s="179"/>
      <c r="L272" s="178"/>
      <c r="N272" s="174"/>
      <c r="O272" s="175"/>
      <c r="P272" s="175"/>
      <c r="Q272" s="175"/>
      <c r="R272" s="176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</row>
    <row r="273" spans="4:45" s="143" customFormat="1" x14ac:dyDescent="0.25">
      <c r="D273" s="178"/>
      <c r="E273" s="178"/>
      <c r="F273" s="178"/>
      <c r="G273" s="178"/>
      <c r="H273" s="178"/>
      <c r="I273" s="178"/>
      <c r="J273" s="178"/>
      <c r="K273" s="179"/>
      <c r="L273" s="178"/>
      <c r="N273" s="174"/>
      <c r="O273" s="175"/>
      <c r="P273" s="175"/>
      <c r="Q273" s="175"/>
      <c r="R273" s="176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</row>
    <row r="274" spans="4:45" s="143" customFormat="1" x14ac:dyDescent="0.25">
      <c r="D274" s="178"/>
      <c r="E274" s="178"/>
      <c r="F274" s="178"/>
      <c r="G274" s="178"/>
      <c r="H274" s="178"/>
      <c r="I274" s="178"/>
      <c r="J274" s="178"/>
      <c r="K274" s="179"/>
      <c r="L274" s="178"/>
      <c r="N274" s="174"/>
      <c r="O274" s="175"/>
      <c r="P274" s="175"/>
      <c r="Q274" s="175"/>
      <c r="R274" s="176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</row>
    <row r="275" spans="4:45" s="143" customFormat="1" x14ac:dyDescent="0.25">
      <c r="D275" s="178"/>
      <c r="E275" s="178"/>
      <c r="F275" s="178"/>
      <c r="G275" s="178"/>
      <c r="H275" s="178"/>
      <c r="I275" s="178"/>
      <c r="J275" s="178"/>
      <c r="K275" s="179"/>
      <c r="L275" s="178"/>
      <c r="N275" s="174"/>
      <c r="O275" s="175"/>
      <c r="P275" s="175"/>
      <c r="Q275" s="175"/>
      <c r="R275" s="176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</row>
    <row r="276" spans="4:45" s="143" customFormat="1" x14ac:dyDescent="0.25">
      <c r="D276" s="178"/>
      <c r="E276" s="178"/>
      <c r="F276" s="178"/>
      <c r="G276" s="178"/>
      <c r="H276" s="178"/>
      <c r="I276" s="178"/>
      <c r="J276" s="178"/>
      <c r="K276" s="179"/>
      <c r="L276" s="178"/>
      <c r="N276" s="174"/>
      <c r="O276" s="175"/>
      <c r="P276" s="175"/>
      <c r="Q276" s="175"/>
      <c r="R276" s="176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</row>
    <row r="277" spans="4:45" s="143" customFormat="1" x14ac:dyDescent="0.25">
      <c r="D277" s="178"/>
      <c r="E277" s="178"/>
      <c r="F277" s="178"/>
      <c r="G277" s="178"/>
      <c r="H277" s="178"/>
      <c r="I277" s="178"/>
      <c r="J277" s="178"/>
      <c r="K277" s="179"/>
      <c r="L277" s="178"/>
      <c r="N277" s="174"/>
      <c r="O277" s="175"/>
      <c r="P277" s="175"/>
      <c r="Q277" s="175"/>
      <c r="R277" s="176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</row>
    <row r="278" spans="4:45" s="143" customFormat="1" x14ac:dyDescent="0.25">
      <c r="D278" s="178"/>
      <c r="E278" s="178"/>
      <c r="F278" s="178"/>
      <c r="G278" s="178"/>
      <c r="H278" s="178"/>
      <c r="I278" s="178"/>
      <c r="J278" s="178"/>
      <c r="K278" s="179"/>
      <c r="L278" s="178"/>
      <c r="N278" s="174"/>
      <c r="O278" s="175"/>
      <c r="P278" s="175"/>
      <c r="Q278" s="175"/>
      <c r="R278" s="176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</row>
    <row r="279" spans="4:45" s="143" customFormat="1" x14ac:dyDescent="0.25">
      <c r="D279" s="178"/>
      <c r="E279" s="178"/>
      <c r="F279" s="178"/>
      <c r="G279" s="178"/>
      <c r="H279" s="178"/>
      <c r="I279" s="178"/>
      <c r="J279" s="178"/>
      <c r="K279" s="179"/>
      <c r="L279" s="178"/>
      <c r="N279" s="174"/>
      <c r="O279" s="175"/>
      <c r="P279" s="175"/>
      <c r="Q279" s="175"/>
      <c r="R279" s="176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</row>
    <row r="280" spans="4:45" s="143" customFormat="1" x14ac:dyDescent="0.25">
      <c r="D280" s="178"/>
      <c r="E280" s="178"/>
      <c r="F280" s="178"/>
      <c r="G280" s="178"/>
      <c r="H280" s="178"/>
      <c r="I280" s="178"/>
      <c r="J280" s="178"/>
      <c r="K280" s="179"/>
      <c r="L280" s="178"/>
      <c r="N280" s="174"/>
      <c r="O280" s="175"/>
      <c r="P280" s="175"/>
      <c r="Q280" s="175"/>
      <c r="R280" s="176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</row>
    <row r="281" spans="4:45" s="143" customFormat="1" x14ac:dyDescent="0.25">
      <c r="D281" s="178"/>
      <c r="E281" s="178"/>
      <c r="F281" s="178"/>
      <c r="G281" s="178"/>
      <c r="H281" s="178"/>
      <c r="I281" s="178"/>
      <c r="J281" s="178"/>
      <c r="K281" s="179"/>
      <c r="L281" s="178"/>
      <c r="N281" s="174"/>
      <c r="O281" s="175"/>
      <c r="P281" s="175"/>
      <c r="Q281" s="175"/>
      <c r="R281" s="176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</row>
    <row r="282" spans="4:45" s="143" customFormat="1" x14ac:dyDescent="0.25">
      <c r="D282" s="178"/>
      <c r="E282" s="178"/>
      <c r="F282" s="178"/>
      <c r="G282" s="178"/>
      <c r="H282" s="178"/>
      <c r="I282" s="178"/>
      <c r="J282" s="178"/>
      <c r="K282" s="179"/>
      <c r="L282" s="178"/>
      <c r="N282" s="174"/>
      <c r="O282" s="175"/>
      <c r="P282" s="175"/>
      <c r="Q282" s="175"/>
      <c r="R282" s="176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</row>
    <row r="283" spans="4:45" s="143" customFormat="1" x14ac:dyDescent="0.25">
      <c r="D283" s="178"/>
      <c r="E283" s="178"/>
      <c r="F283" s="178"/>
      <c r="G283" s="178"/>
      <c r="H283" s="178"/>
      <c r="I283" s="178"/>
      <c r="J283" s="178"/>
      <c r="K283" s="179"/>
      <c r="L283" s="178"/>
      <c r="N283" s="174"/>
      <c r="O283" s="175"/>
      <c r="P283" s="175"/>
      <c r="Q283" s="175"/>
      <c r="R283" s="176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</row>
    <row r="284" spans="4:45" s="143" customFormat="1" x14ac:dyDescent="0.25">
      <c r="D284" s="178"/>
      <c r="E284" s="178"/>
      <c r="F284" s="178"/>
      <c r="G284" s="178"/>
      <c r="H284" s="178"/>
      <c r="I284" s="178"/>
      <c r="J284" s="178"/>
      <c r="K284" s="179"/>
      <c r="L284" s="178"/>
      <c r="N284" s="174"/>
      <c r="O284" s="175"/>
      <c r="P284" s="175"/>
      <c r="Q284" s="175"/>
      <c r="R284" s="176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</row>
    <row r="285" spans="4:45" s="143" customFormat="1" x14ac:dyDescent="0.25">
      <c r="D285" s="178"/>
      <c r="E285" s="178"/>
      <c r="F285" s="178"/>
      <c r="G285" s="178"/>
      <c r="H285" s="178"/>
      <c r="I285" s="178"/>
      <c r="J285" s="178"/>
      <c r="K285" s="179"/>
      <c r="L285" s="178"/>
      <c r="N285" s="174"/>
      <c r="O285" s="175"/>
      <c r="P285" s="175"/>
      <c r="Q285" s="175"/>
      <c r="R285" s="176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</row>
    <row r="286" spans="4:45" s="143" customFormat="1" x14ac:dyDescent="0.25">
      <c r="D286" s="178"/>
      <c r="E286" s="178"/>
      <c r="F286" s="178"/>
      <c r="G286" s="178"/>
      <c r="H286" s="178"/>
      <c r="I286" s="178"/>
      <c r="J286" s="178"/>
      <c r="K286" s="179"/>
      <c r="L286" s="178"/>
      <c r="N286" s="174"/>
      <c r="O286" s="175"/>
      <c r="P286" s="175"/>
      <c r="Q286" s="175"/>
      <c r="R286" s="176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</row>
    <row r="287" spans="4:45" s="143" customFormat="1" x14ac:dyDescent="0.25">
      <c r="D287" s="178"/>
      <c r="E287" s="178"/>
      <c r="F287" s="178"/>
      <c r="G287" s="178"/>
      <c r="H287" s="178"/>
      <c r="I287" s="178"/>
      <c r="J287" s="178"/>
      <c r="K287" s="179"/>
      <c r="L287" s="178"/>
      <c r="N287" s="174"/>
      <c r="O287" s="175"/>
      <c r="P287" s="175"/>
      <c r="Q287" s="175"/>
      <c r="R287" s="176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</row>
    <row r="288" spans="4:45" s="143" customFormat="1" x14ac:dyDescent="0.25">
      <c r="D288" s="178"/>
      <c r="E288" s="178"/>
      <c r="F288" s="178"/>
      <c r="G288" s="178"/>
      <c r="H288" s="178"/>
      <c r="I288" s="178"/>
      <c r="J288" s="178"/>
      <c r="K288" s="179"/>
      <c r="L288" s="178"/>
      <c r="N288" s="174"/>
      <c r="O288" s="175"/>
      <c r="P288" s="175"/>
      <c r="Q288" s="175"/>
      <c r="R288" s="176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</row>
    <row r="289" spans="4:45" s="143" customFormat="1" x14ac:dyDescent="0.25">
      <c r="D289" s="178"/>
      <c r="E289" s="178"/>
      <c r="F289" s="178"/>
      <c r="G289" s="178"/>
      <c r="H289" s="178"/>
      <c r="I289" s="178"/>
      <c r="J289" s="178"/>
      <c r="K289" s="179"/>
      <c r="L289" s="178"/>
      <c r="N289" s="174"/>
      <c r="O289" s="175"/>
      <c r="P289" s="175"/>
      <c r="Q289" s="175"/>
      <c r="R289" s="176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</row>
    <row r="290" spans="4:45" s="143" customFormat="1" x14ac:dyDescent="0.25">
      <c r="D290" s="178"/>
      <c r="E290" s="178"/>
      <c r="F290" s="178"/>
      <c r="G290" s="178"/>
      <c r="H290" s="178"/>
      <c r="I290" s="178"/>
      <c r="J290" s="178"/>
      <c r="K290" s="179"/>
      <c r="L290" s="178"/>
      <c r="N290" s="174"/>
      <c r="O290" s="175"/>
      <c r="P290" s="175"/>
      <c r="Q290" s="175"/>
      <c r="R290" s="176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</row>
    <row r="291" spans="4:45" s="143" customFormat="1" x14ac:dyDescent="0.25">
      <c r="D291" s="178"/>
      <c r="E291" s="178"/>
      <c r="F291" s="178"/>
      <c r="G291" s="178"/>
      <c r="H291" s="178"/>
      <c r="I291" s="178"/>
      <c r="J291" s="178"/>
      <c r="K291" s="179"/>
      <c r="L291" s="178"/>
      <c r="N291" s="174"/>
      <c r="O291" s="175"/>
      <c r="P291" s="175"/>
      <c r="Q291" s="175"/>
      <c r="R291" s="176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</row>
    <row r="292" spans="4:45" s="143" customFormat="1" x14ac:dyDescent="0.25">
      <c r="D292" s="178"/>
      <c r="E292" s="178"/>
      <c r="F292" s="178"/>
      <c r="G292" s="178"/>
      <c r="H292" s="178"/>
      <c r="I292" s="178"/>
      <c r="J292" s="178"/>
      <c r="K292" s="179"/>
      <c r="L292" s="178"/>
      <c r="N292" s="174"/>
      <c r="O292" s="175"/>
      <c r="P292" s="175"/>
      <c r="Q292" s="175"/>
      <c r="R292" s="176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</row>
    <row r="293" spans="4:45" s="143" customFormat="1" x14ac:dyDescent="0.25">
      <c r="D293" s="178"/>
      <c r="E293" s="178"/>
      <c r="F293" s="178"/>
      <c r="G293" s="178"/>
      <c r="H293" s="178"/>
      <c r="I293" s="178"/>
      <c r="J293" s="178"/>
      <c r="K293" s="179"/>
      <c r="L293" s="178"/>
      <c r="N293" s="174"/>
      <c r="O293" s="175"/>
      <c r="P293" s="175"/>
      <c r="Q293" s="175"/>
      <c r="R293" s="176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</row>
    <row r="294" spans="4:45" s="143" customFormat="1" x14ac:dyDescent="0.25">
      <c r="D294" s="178"/>
      <c r="E294" s="178"/>
      <c r="F294" s="178"/>
      <c r="G294" s="178"/>
      <c r="H294" s="178"/>
      <c r="I294" s="178"/>
      <c r="J294" s="178"/>
      <c r="K294" s="179"/>
      <c r="L294" s="178"/>
      <c r="N294" s="174"/>
      <c r="O294" s="175"/>
      <c r="P294" s="175"/>
      <c r="Q294" s="175"/>
      <c r="R294" s="176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</row>
    <row r="295" spans="4:45" s="143" customFormat="1" x14ac:dyDescent="0.25">
      <c r="D295" s="178"/>
      <c r="E295" s="178"/>
      <c r="F295" s="178"/>
      <c r="G295" s="178"/>
      <c r="H295" s="178"/>
      <c r="I295" s="178"/>
      <c r="J295" s="178"/>
      <c r="K295" s="179"/>
      <c r="L295" s="178"/>
      <c r="N295" s="174"/>
      <c r="O295" s="175"/>
      <c r="P295" s="175"/>
      <c r="Q295" s="175"/>
      <c r="R295" s="176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</row>
    <row r="296" spans="4:45" s="143" customFormat="1" x14ac:dyDescent="0.25">
      <c r="D296" s="178"/>
      <c r="E296" s="178"/>
      <c r="F296" s="178"/>
      <c r="G296" s="178"/>
      <c r="H296" s="178"/>
      <c r="I296" s="178"/>
      <c r="J296" s="178"/>
      <c r="K296" s="179"/>
      <c r="L296" s="178"/>
      <c r="N296" s="174"/>
      <c r="O296" s="175"/>
      <c r="P296" s="175"/>
      <c r="Q296" s="175"/>
      <c r="R296" s="176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</row>
    <row r="297" spans="4:45" s="143" customFormat="1" x14ac:dyDescent="0.25">
      <c r="D297" s="178"/>
      <c r="E297" s="178"/>
      <c r="F297" s="178"/>
      <c r="G297" s="178"/>
      <c r="H297" s="178"/>
      <c r="I297" s="178"/>
      <c r="J297" s="178"/>
      <c r="K297" s="179"/>
      <c r="L297" s="178"/>
      <c r="N297" s="174"/>
      <c r="O297" s="175"/>
      <c r="P297" s="175"/>
      <c r="Q297" s="175"/>
      <c r="R297" s="176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</row>
    <row r="298" spans="4:45" s="143" customFormat="1" x14ac:dyDescent="0.25">
      <c r="D298" s="178"/>
      <c r="E298" s="178"/>
      <c r="F298" s="178"/>
      <c r="G298" s="178"/>
      <c r="H298" s="178"/>
      <c r="I298" s="178"/>
      <c r="J298" s="178"/>
      <c r="K298" s="179"/>
      <c r="L298" s="178"/>
      <c r="N298" s="174"/>
      <c r="O298" s="175"/>
      <c r="P298" s="175"/>
      <c r="Q298" s="175"/>
      <c r="R298" s="176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</row>
    <row r="299" spans="4:45" s="143" customFormat="1" x14ac:dyDescent="0.25">
      <c r="D299" s="178"/>
      <c r="E299" s="178"/>
      <c r="F299" s="178"/>
      <c r="G299" s="178"/>
      <c r="H299" s="178"/>
      <c r="I299" s="178"/>
      <c r="J299" s="178"/>
      <c r="K299" s="179"/>
      <c r="L299" s="178"/>
      <c r="N299" s="174"/>
      <c r="O299" s="175"/>
      <c r="P299" s="175"/>
      <c r="Q299" s="175"/>
      <c r="R299" s="176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</row>
    <row r="300" spans="4:45" s="143" customFormat="1" x14ac:dyDescent="0.25">
      <c r="D300" s="178"/>
      <c r="E300" s="178"/>
      <c r="F300" s="178"/>
      <c r="G300" s="178"/>
      <c r="H300" s="178"/>
      <c r="I300" s="178"/>
      <c r="J300" s="178"/>
      <c r="K300" s="179"/>
      <c r="L300" s="178"/>
      <c r="N300" s="174"/>
      <c r="O300" s="175"/>
      <c r="P300" s="175"/>
      <c r="Q300" s="175"/>
      <c r="R300" s="176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</row>
    <row r="301" spans="4:45" s="143" customFormat="1" x14ac:dyDescent="0.25">
      <c r="D301" s="178"/>
      <c r="E301" s="178"/>
      <c r="F301" s="178"/>
      <c r="G301" s="178"/>
      <c r="H301" s="178"/>
      <c r="I301" s="178"/>
      <c r="J301" s="178"/>
      <c r="K301" s="179"/>
      <c r="L301" s="178"/>
      <c r="N301" s="174"/>
      <c r="O301" s="175"/>
      <c r="P301" s="175"/>
      <c r="Q301" s="175"/>
      <c r="R301" s="176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</row>
    <row r="302" spans="4:45" s="143" customFormat="1" x14ac:dyDescent="0.25">
      <c r="D302" s="178"/>
      <c r="E302" s="178"/>
      <c r="F302" s="178"/>
      <c r="G302" s="178"/>
      <c r="H302" s="178"/>
      <c r="I302" s="178"/>
      <c r="J302" s="178"/>
      <c r="K302" s="179"/>
      <c r="L302" s="178"/>
      <c r="N302" s="174"/>
      <c r="O302" s="175"/>
      <c r="P302" s="175"/>
      <c r="Q302" s="175"/>
      <c r="R302" s="176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</row>
    <row r="303" spans="4:45" s="143" customFormat="1" x14ac:dyDescent="0.25">
      <c r="D303" s="178"/>
      <c r="E303" s="178"/>
      <c r="F303" s="178"/>
      <c r="G303" s="178"/>
      <c r="H303" s="178"/>
      <c r="I303" s="178"/>
      <c r="J303" s="178"/>
      <c r="K303" s="179"/>
      <c r="L303" s="178"/>
      <c r="N303" s="174"/>
      <c r="O303" s="175"/>
      <c r="P303" s="175"/>
      <c r="Q303" s="175"/>
      <c r="R303" s="176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</row>
    <row r="304" spans="4:45" s="143" customFormat="1" x14ac:dyDescent="0.25">
      <c r="D304" s="178"/>
      <c r="E304" s="178"/>
      <c r="F304" s="178"/>
      <c r="G304" s="178"/>
      <c r="H304" s="178"/>
      <c r="I304" s="178"/>
      <c r="J304" s="178"/>
      <c r="K304" s="179"/>
      <c r="L304" s="178"/>
      <c r="N304" s="174"/>
      <c r="O304" s="175"/>
      <c r="P304" s="175"/>
      <c r="Q304" s="175"/>
      <c r="R304" s="176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</row>
    <row r="305" spans="4:45" s="143" customFormat="1" x14ac:dyDescent="0.25">
      <c r="D305" s="178"/>
      <c r="E305" s="178"/>
      <c r="F305" s="178"/>
      <c r="G305" s="178"/>
      <c r="H305" s="178"/>
      <c r="I305" s="178"/>
      <c r="J305" s="178"/>
      <c r="K305" s="179"/>
      <c r="L305" s="178"/>
      <c r="N305" s="174"/>
      <c r="O305" s="175"/>
      <c r="P305" s="175"/>
      <c r="Q305" s="175"/>
      <c r="R305" s="176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</row>
    <row r="306" spans="4:45" s="143" customFormat="1" x14ac:dyDescent="0.25">
      <c r="D306" s="178"/>
      <c r="E306" s="178"/>
      <c r="F306" s="178"/>
      <c r="G306" s="178"/>
      <c r="H306" s="178"/>
      <c r="I306" s="178"/>
      <c r="J306" s="178"/>
      <c r="K306" s="179"/>
      <c r="L306" s="178"/>
      <c r="N306" s="174"/>
      <c r="O306" s="175"/>
      <c r="P306" s="175"/>
      <c r="Q306" s="175"/>
      <c r="R306" s="176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</row>
    <row r="307" spans="4:45" s="143" customFormat="1" x14ac:dyDescent="0.25">
      <c r="D307" s="178"/>
      <c r="E307" s="178"/>
      <c r="F307" s="178"/>
      <c r="G307" s="178"/>
      <c r="H307" s="178"/>
      <c r="I307" s="178"/>
      <c r="J307" s="178"/>
      <c r="K307" s="179"/>
      <c r="L307" s="178"/>
      <c r="N307" s="174"/>
      <c r="O307" s="175"/>
      <c r="P307" s="175"/>
      <c r="Q307" s="175"/>
      <c r="R307" s="176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</row>
    <row r="308" spans="4:45" s="143" customFormat="1" x14ac:dyDescent="0.25">
      <c r="D308" s="178"/>
      <c r="E308" s="178"/>
      <c r="F308" s="178"/>
      <c r="G308" s="178"/>
      <c r="H308" s="178"/>
      <c r="I308" s="178"/>
      <c r="J308" s="178"/>
      <c r="K308" s="179"/>
      <c r="L308" s="178"/>
      <c r="N308" s="174"/>
      <c r="O308" s="175"/>
      <c r="P308" s="175"/>
      <c r="Q308" s="175"/>
      <c r="R308" s="176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</row>
    <row r="309" spans="4:45" s="143" customFormat="1" x14ac:dyDescent="0.25">
      <c r="D309" s="178"/>
      <c r="E309" s="178"/>
      <c r="F309" s="178"/>
      <c r="G309" s="178"/>
      <c r="H309" s="178"/>
      <c r="I309" s="178"/>
      <c r="J309" s="178"/>
      <c r="K309" s="179"/>
      <c r="L309" s="178"/>
      <c r="N309" s="174"/>
      <c r="O309" s="175"/>
      <c r="P309" s="175"/>
      <c r="Q309" s="175"/>
      <c r="R309" s="176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</row>
    <row r="310" spans="4:45" s="143" customFormat="1" x14ac:dyDescent="0.25">
      <c r="D310" s="178"/>
      <c r="E310" s="178"/>
      <c r="F310" s="178"/>
      <c r="G310" s="178"/>
      <c r="H310" s="178"/>
      <c r="I310" s="178"/>
      <c r="J310" s="178"/>
      <c r="K310" s="179"/>
      <c r="L310" s="178"/>
      <c r="N310" s="174"/>
      <c r="O310" s="175"/>
      <c r="P310" s="175"/>
      <c r="Q310" s="175"/>
      <c r="R310" s="176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</row>
    <row r="311" spans="4:45" s="143" customFormat="1" x14ac:dyDescent="0.25">
      <c r="D311" s="178"/>
      <c r="E311" s="178"/>
      <c r="F311" s="178"/>
      <c r="G311" s="178"/>
      <c r="H311" s="178"/>
      <c r="I311" s="178"/>
      <c r="J311" s="178"/>
      <c r="K311" s="179"/>
      <c r="L311" s="178"/>
      <c r="N311" s="174"/>
      <c r="O311" s="175"/>
      <c r="P311" s="175"/>
      <c r="Q311" s="175"/>
      <c r="R311" s="176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</row>
    <row r="312" spans="4:45" s="143" customFormat="1" x14ac:dyDescent="0.25">
      <c r="D312" s="178"/>
      <c r="E312" s="178"/>
      <c r="F312" s="178"/>
      <c r="G312" s="178"/>
      <c r="H312" s="178"/>
      <c r="I312" s="178"/>
      <c r="J312" s="178"/>
      <c r="K312" s="179"/>
      <c r="L312" s="178"/>
      <c r="N312" s="174"/>
      <c r="O312" s="175"/>
      <c r="P312" s="175"/>
      <c r="Q312" s="175"/>
      <c r="R312" s="176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</row>
    <row r="313" spans="4:45" s="143" customFormat="1" x14ac:dyDescent="0.25">
      <c r="D313" s="178"/>
      <c r="E313" s="178"/>
      <c r="F313" s="178"/>
      <c r="G313" s="178"/>
      <c r="H313" s="178"/>
      <c r="I313" s="178"/>
      <c r="J313" s="178"/>
      <c r="K313" s="179"/>
      <c r="L313" s="178"/>
      <c r="N313" s="174"/>
      <c r="O313" s="175"/>
      <c r="P313" s="175"/>
      <c r="Q313" s="175"/>
      <c r="R313" s="176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</row>
    <row r="314" spans="4:45" s="143" customFormat="1" x14ac:dyDescent="0.25">
      <c r="D314" s="178"/>
      <c r="E314" s="178"/>
      <c r="F314" s="178"/>
      <c r="G314" s="178"/>
      <c r="H314" s="178"/>
      <c r="I314" s="178"/>
      <c r="J314" s="178"/>
      <c r="K314" s="179"/>
      <c r="L314" s="178"/>
      <c r="N314" s="174"/>
      <c r="O314" s="175"/>
      <c r="P314" s="175"/>
      <c r="Q314" s="175"/>
      <c r="R314" s="176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</row>
    <row r="315" spans="4:45" s="143" customFormat="1" x14ac:dyDescent="0.25">
      <c r="D315" s="178"/>
      <c r="E315" s="178"/>
      <c r="F315" s="178"/>
      <c r="G315" s="178"/>
      <c r="H315" s="178"/>
      <c r="I315" s="178"/>
      <c r="J315" s="178"/>
      <c r="K315" s="179"/>
      <c r="L315" s="178"/>
      <c r="N315" s="174"/>
      <c r="O315" s="175"/>
      <c r="P315" s="175"/>
      <c r="Q315" s="175"/>
      <c r="R315" s="176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</row>
    <row r="316" spans="4:45" s="143" customFormat="1" x14ac:dyDescent="0.25">
      <c r="D316" s="178"/>
      <c r="E316" s="178"/>
      <c r="F316" s="178"/>
      <c r="G316" s="178"/>
      <c r="H316" s="178"/>
      <c r="I316" s="178"/>
      <c r="J316" s="178"/>
      <c r="K316" s="179"/>
      <c r="L316" s="178"/>
      <c r="N316" s="174"/>
      <c r="O316" s="175"/>
      <c r="P316" s="175"/>
      <c r="Q316" s="175"/>
      <c r="R316" s="176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</row>
    <row r="317" spans="4:45" s="143" customFormat="1" x14ac:dyDescent="0.25">
      <c r="D317" s="178"/>
      <c r="E317" s="178"/>
      <c r="F317" s="178"/>
      <c r="G317" s="178"/>
      <c r="H317" s="178"/>
      <c r="I317" s="178"/>
      <c r="J317" s="178"/>
      <c r="K317" s="179"/>
      <c r="L317" s="178"/>
      <c r="N317" s="174"/>
      <c r="O317" s="175"/>
      <c r="P317" s="175"/>
      <c r="Q317" s="175"/>
      <c r="R317" s="176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</row>
    <row r="318" spans="4:45" s="143" customFormat="1" x14ac:dyDescent="0.25">
      <c r="D318" s="178"/>
      <c r="E318" s="178"/>
      <c r="F318" s="178"/>
      <c r="G318" s="178"/>
      <c r="H318" s="178"/>
      <c r="I318" s="178"/>
      <c r="J318" s="178"/>
      <c r="K318" s="179"/>
      <c r="L318" s="178"/>
      <c r="N318" s="174"/>
      <c r="O318" s="175"/>
      <c r="P318" s="175"/>
      <c r="Q318" s="175"/>
      <c r="R318" s="176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</row>
    <row r="319" spans="4:45" s="143" customFormat="1" x14ac:dyDescent="0.25">
      <c r="D319" s="178"/>
      <c r="E319" s="178"/>
      <c r="F319" s="178"/>
      <c r="G319" s="178"/>
      <c r="H319" s="178"/>
      <c r="I319" s="178"/>
      <c r="J319" s="178"/>
      <c r="K319" s="179"/>
      <c r="L319" s="178"/>
      <c r="N319" s="174"/>
      <c r="O319" s="175"/>
      <c r="P319" s="175"/>
      <c r="Q319" s="175"/>
      <c r="R319" s="176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</row>
    <row r="320" spans="4:45" s="143" customFormat="1" x14ac:dyDescent="0.25">
      <c r="D320" s="178"/>
      <c r="E320" s="178"/>
      <c r="F320" s="178"/>
      <c r="G320" s="178"/>
      <c r="H320" s="178"/>
      <c r="I320" s="178"/>
      <c r="J320" s="178"/>
      <c r="K320" s="179"/>
      <c r="L320" s="178"/>
      <c r="N320" s="174"/>
      <c r="O320" s="175"/>
      <c r="P320" s="175"/>
      <c r="Q320" s="175"/>
      <c r="R320" s="176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</row>
    <row r="321" spans="4:45" s="143" customFormat="1" x14ac:dyDescent="0.25">
      <c r="D321" s="178"/>
      <c r="E321" s="178"/>
      <c r="F321" s="178"/>
      <c r="G321" s="178"/>
      <c r="H321" s="178"/>
      <c r="I321" s="178"/>
      <c r="J321" s="178"/>
      <c r="K321" s="179"/>
      <c r="L321" s="178"/>
      <c r="N321" s="174"/>
      <c r="O321" s="175"/>
      <c r="P321" s="175"/>
      <c r="Q321" s="175"/>
      <c r="R321" s="176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</row>
    <row r="322" spans="4:45" s="143" customFormat="1" x14ac:dyDescent="0.25">
      <c r="D322" s="178"/>
      <c r="E322" s="178"/>
      <c r="F322" s="178"/>
      <c r="G322" s="178"/>
      <c r="H322" s="178"/>
      <c r="I322" s="178"/>
      <c r="J322" s="178"/>
      <c r="K322" s="179"/>
      <c r="L322" s="178"/>
      <c r="N322" s="174"/>
      <c r="O322" s="175"/>
      <c r="P322" s="175"/>
      <c r="Q322" s="175"/>
      <c r="R322" s="176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</row>
    <row r="323" spans="4:45" s="143" customFormat="1" x14ac:dyDescent="0.25">
      <c r="D323" s="178"/>
      <c r="E323" s="178"/>
      <c r="F323" s="178"/>
      <c r="G323" s="178"/>
      <c r="H323" s="178"/>
      <c r="I323" s="178"/>
      <c r="J323" s="178"/>
      <c r="K323" s="179"/>
      <c r="L323" s="178"/>
      <c r="N323" s="174"/>
      <c r="O323" s="175"/>
      <c r="P323" s="175"/>
      <c r="Q323" s="175"/>
      <c r="R323" s="176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</row>
    <row r="324" spans="4:45" s="143" customFormat="1" x14ac:dyDescent="0.25">
      <c r="D324" s="178"/>
      <c r="E324" s="178"/>
      <c r="F324" s="178"/>
      <c r="G324" s="178"/>
      <c r="H324" s="178"/>
      <c r="I324" s="178"/>
      <c r="J324" s="178"/>
      <c r="K324" s="179"/>
      <c r="L324" s="178"/>
      <c r="N324" s="174"/>
      <c r="O324" s="175"/>
      <c r="P324" s="175"/>
      <c r="Q324" s="175"/>
      <c r="R324" s="176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</row>
    <row r="325" spans="4:45" s="143" customFormat="1" x14ac:dyDescent="0.25">
      <c r="D325" s="178"/>
      <c r="E325" s="178"/>
      <c r="F325" s="178"/>
      <c r="G325" s="178"/>
      <c r="H325" s="178"/>
      <c r="I325" s="178"/>
      <c r="J325" s="178"/>
      <c r="K325" s="179"/>
      <c r="L325" s="178"/>
      <c r="N325" s="174"/>
      <c r="O325" s="175"/>
      <c r="P325" s="175"/>
      <c r="Q325" s="175"/>
      <c r="R325" s="176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</row>
    <row r="326" spans="4:45" s="143" customFormat="1" x14ac:dyDescent="0.25">
      <c r="D326" s="178"/>
      <c r="E326" s="178"/>
      <c r="F326" s="178"/>
      <c r="G326" s="178"/>
      <c r="H326" s="178"/>
      <c r="I326" s="178"/>
      <c r="J326" s="178"/>
      <c r="K326" s="179"/>
      <c r="L326" s="178"/>
      <c r="N326" s="174"/>
      <c r="O326" s="175"/>
      <c r="P326" s="175"/>
      <c r="Q326" s="175"/>
      <c r="R326" s="176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</row>
    <row r="327" spans="4:45" s="143" customFormat="1" x14ac:dyDescent="0.25">
      <c r="D327" s="178"/>
      <c r="E327" s="178"/>
      <c r="F327" s="178"/>
      <c r="G327" s="178"/>
      <c r="H327" s="178"/>
      <c r="I327" s="178"/>
      <c r="J327" s="178"/>
      <c r="K327" s="179"/>
      <c r="L327" s="178"/>
      <c r="N327" s="174"/>
      <c r="O327" s="175"/>
      <c r="P327" s="175"/>
      <c r="Q327" s="175"/>
      <c r="R327" s="176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</row>
    <row r="328" spans="4:45" s="143" customFormat="1" x14ac:dyDescent="0.25">
      <c r="D328" s="178"/>
      <c r="E328" s="178"/>
      <c r="F328" s="178"/>
      <c r="G328" s="178"/>
      <c r="H328" s="178"/>
      <c r="I328" s="178"/>
      <c r="J328" s="178"/>
      <c r="K328" s="179"/>
      <c r="L328" s="178"/>
      <c r="N328" s="174"/>
      <c r="O328" s="175"/>
      <c r="P328" s="175"/>
      <c r="Q328" s="175"/>
      <c r="R328" s="176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</row>
    <row r="329" spans="4:45" s="143" customFormat="1" x14ac:dyDescent="0.25">
      <c r="D329" s="178"/>
      <c r="E329" s="178"/>
      <c r="F329" s="178"/>
      <c r="G329" s="178"/>
      <c r="H329" s="178"/>
      <c r="I329" s="178"/>
      <c r="J329" s="178"/>
      <c r="K329" s="179"/>
      <c r="L329" s="178"/>
      <c r="N329" s="174"/>
      <c r="O329" s="175"/>
      <c r="P329" s="175"/>
      <c r="Q329" s="175"/>
      <c r="R329" s="176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</row>
    <row r="330" spans="4:45" s="143" customFormat="1" x14ac:dyDescent="0.25">
      <c r="D330" s="178"/>
      <c r="E330" s="178"/>
      <c r="F330" s="178"/>
      <c r="G330" s="178"/>
      <c r="H330" s="178"/>
      <c r="I330" s="178"/>
      <c r="J330" s="178"/>
      <c r="K330" s="179"/>
      <c r="L330" s="178"/>
      <c r="N330" s="174"/>
      <c r="O330" s="175"/>
      <c r="P330" s="175"/>
      <c r="Q330" s="175"/>
      <c r="R330" s="176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</row>
    <row r="331" spans="4:45" s="143" customFormat="1" x14ac:dyDescent="0.25">
      <c r="D331" s="178"/>
      <c r="E331" s="178"/>
      <c r="F331" s="178"/>
      <c r="G331" s="178"/>
      <c r="H331" s="178"/>
      <c r="I331" s="178"/>
      <c r="J331" s="178"/>
      <c r="K331" s="179"/>
      <c r="L331" s="178"/>
      <c r="N331" s="174"/>
      <c r="O331" s="175"/>
      <c r="P331" s="175"/>
      <c r="Q331" s="175"/>
      <c r="R331" s="176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</row>
    <row r="332" spans="4:45" s="143" customFormat="1" x14ac:dyDescent="0.25">
      <c r="D332" s="178"/>
      <c r="E332" s="178"/>
      <c r="F332" s="178"/>
      <c r="G332" s="178"/>
      <c r="H332" s="178"/>
      <c r="I332" s="178"/>
      <c r="J332" s="178"/>
      <c r="K332" s="179"/>
      <c r="L332" s="178"/>
      <c r="N332" s="174"/>
      <c r="O332" s="175"/>
      <c r="P332" s="175"/>
      <c r="Q332" s="175"/>
      <c r="R332" s="176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</row>
    <row r="333" spans="4:45" s="143" customFormat="1" x14ac:dyDescent="0.25">
      <c r="D333" s="178"/>
      <c r="E333" s="178"/>
      <c r="F333" s="178"/>
      <c r="G333" s="178"/>
      <c r="H333" s="178"/>
      <c r="I333" s="178"/>
      <c r="J333" s="178"/>
      <c r="K333" s="179"/>
      <c r="L333" s="178"/>
      <c r="N333" s="174"/>
      <c r="O333" s="175"/>
      <c r="P333" s="175"/>
      <c r="Q333" s="175"/>
      <c r="R333" s="176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</row>
    <row r="334" spans="4:45" s="143" customFormat="1" x14ac:dyDescent="0.25">
      <c r="D334" s="178"/>
      <c r="E334" s="178"/>
      <c r="F334" s="178"/>
      <c r="G334" s="178"/>
      <c r="H334" s="178"/>
      <c r="I334" s="178"/>
      <c r="J334" s="178"/>
      <c r="K334" s="179"/>
      <c r="L334" s="178"/>
      <c r="N334" s="174"/>
      <c r="O334" s="175"/>
      <c r="P334" s="175"/>
      <c r="Q334" s="175"/>
      <c r="R334" s="176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</row>
    <row r="335" spans="4:45" s="143" customFormat="1" x14ac:dyDescent="0.25">
      <c r="D335" s="178"/>
      <c r="E335" s="178"/>
      <c r="F335" s="178"/>
      <c r="G335" s="178"/>
      <c r="H335" s="178"/>
      <c r="I335" s="178"/>
      <c r="J335" s="178"/>
      <c r="K335" s="179"/>
      <c r="L335" s="178"/>
      <c r="N335" s="174"/>
      <c r="O335" s="175"/>
      <c r="P335" s="175"/>
      <c r="Q335" s="175"/>
      <c r="R335" s="176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</row>
    <row r="336" spans="4:45" s="143" customFormat="1" x14ac:dyDescent="0.25">
      <c r="D336" s="178"/>
      <c r="E336" s="178"/>
      <c r="F336" s="178"/>
      <c r="G336" s="178"/>
      <c r="H336" s="178"/>
      <c r="I336" s="178"/>
      <c r="J336" s="178"/>
      <c r="K336" s="179"/>
      <c r="L336" s="178"/>
      <c r="N336" s="174"/>
      <c r="O336" s="175"/>
      <c r="P336" s="175"/>
      <c r="Q336" s="175"/>
      <c r="R336" s="176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</row>
    <row r="337" spans="4:45" s="143" customFormat="1" x14ac:dyDescent="0.25">
      <c r="D337" s="178"/>
      <c r="E337" s="178"/>
      <c r="F337" s="178"/>
      <c r="G337" s="178"/>
      <c r="H337" s="178"/>
      <c r="I337" s="178"/>
      <c r="J337" s="178"/>
      <c r="K337" s="179"/>
      <c r="L337" s="178"/>
      <c r="N337" s="174"/>
      <c r="O337" s="175"/>
      <c r="P337" s="175"/>
      <c r="Q337" s="175"/>
      <c r="R337" s="176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</row>
    <row r="338" spans="4:45" s="143" customFormat="1" x14ac:dyDescent="0.25">
      <c r="D338" s="178"/>
      <c r="E338" s="178"/>
      <c r="F338" s="178"/>
      <c r="G338" s="178"/>
      <c r="H338" s="178"/>
      <c r="I338" s="178"/>
      <c r="J338" s="178"/>
      <c r="K338" s="179"/>
      <c r="L338" s="178"/>
      <c r="N338" s="174"/>
      <c r="O338" s="175"/>
      <c r="P338" s="175"/>
      <c r="Q338" s="175"/>
      <c r="R338" s="176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</row>
    <row r="339" spans="4:45" s="143" customFormat="1" x14ac:dyDescent="0.25">
      <c r="D339" s="178"/>
      <c r="E339" s="178"/>
      <c r="F339" s="178"/>
      <c r="G339" s="178"/>
      <c r="H339" s="178"/>
      <c r="I339" s="178"/>
      <c r="J339" s="178"/>
      <c r="K339" s="179"/>
      <c r="L339" s="178"/>
      <c r="N339" s="174"/>
      <c r="O339" s="175"/>
      <c r="P339" s="175"/>
      <c r="Q339" s="175"/>
      <c r="R339" s="176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</row>
    <row r="340" spans="4:45" s="143" customFormat="1" x14ac:dyDescent="0.25">
      <c r="D340" s="178"/>
      <c r="E340" s="178"/>
      <c r="F340" s="178"/>
      <c r="G340" s="178"/>
      <c r="H340" s="178"/>
      <c r="I340" s="178"/>
      <c r="J340" s="178"/>
      <c r="K340" s="179"/>
      <c r="L340" s="178"/>
      <c r="N340" s="174"/>
      <c r="O340" s="175"/>
      <c r="P340" s="175"/>
      <c r="Q340" s="175"/>
      <c r="R340" s="176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</row>
    <row r="341" spans="4:45" s="143" customFormat="1" x14ac:dyDescent="0.25">
      <c r="D341" s="178"/>
      <c r="E341" s="178"/>
      <c r="F341" s="178"/>
      <c r="G341" s="178"/>
      <c r="H341" s="178"/>
      <c r="I341" s="178"/>
      <c r="J341" s="178"/>
      <c r="K341" s="179"/>
      <c r="L341" s="178"/>
      <c r="N341" s="174"/>
      <c r="O341" s="175"/>
      <c r="P341" s="175"/>
      <c r="Q341" s="175"/>
      <c r="R341" s="176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</row>
    <row r="342" spans="4:45" s="143" customFormat="1" x14ac:dyDescent="0.25">
      <c r="D342" s="178"/>
      <c r="E342" s="178"/>
      <c r="F342" s="178"/>
      <c r="G342" s="178"/>
      <c r="H342" s="178"/>
      <c r="I342" s="178"/>
      <c r="J342" s="178"/>
      <c r="K342" s="179"/>
      <c r="L342" s="178"/>
      <c r="N342" s="174"/>
      <c r="O342" s="175"/>
      <c r="P342" s="175"/>
      <c r="Q342" s="175"/>
      <c r="R342" s="176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</row>
    <row r="343" spans="4:45" s="143" customFormat="1" x14ac:dyDescent="0.25">
      <c r="D343" s="178"/>
      <c r="E343" s="178"/>
      <c r="F343" s="178"/>
      <c r="G343" s="178"/>
      <c r="H343" s="178"/>
      <c r="I343" s="178"/>
      <c r="J343" s="178"/>
      <c r="K343" s="179"/>
      <c r="L343" s="178"/>
      <c r="N343" s="174"/>
      <c r="O343" s="175"/>
      <c r="P343" s="175"/>
      <c r="Q343" s="175"/>
      <c r="R343" s="176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</row>
    <row r="344" spans="4:45" s="143" customFormat="1" x14ac:dyDescent="0.25">
      <c r="D344" s="178"/>
      <c r="E344" s="178"/>
      <c r="F344" s="178"/>
      <c r="G344" s="178"/>
      <c r="H344" s="178"/>
      <c r="I344" s="178"/>
      <c r="J344" s="178"/>
      <c r="K344" s="179"/>
      <c r="L344" s="178"/>
      <c r="N344" s="174"/>
      <c r="O344" s="175"/>
      <c r="P344" s="175"/>
      <c r="Q344" s="175"/>
      <c r="R344" s="176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</row>
    <row r="345" spans="4:45" s="143" customFormat="1" x14ac:dyDescent="0.25">
      <c r="D345" s="178"/>
      <c r="E345" s="178"/>
      <c r="F345" s="178"/>
      <c r="G345" s="178"/>
      <c r="H345" s="178"/>
      <c r="I345" s="178"/>
      <c r="J345" s="178"/>
      <c r="K345" s="179"/>
      <c r="L345" s="178"/>
      <c r="N345" s="174"/>
      <c r="O345" s="175"/>
      <c r="P345" s="175"/>
      <c r="Q345" s="175"/>
      <c r="R345" s="176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</row>
    <row r="346" spans="4:45" s="143" customFormat="1" x14ac:dyDescent="0.25">
      <c r="D346" s="178"/>
      <c r="E346" s="178"/>
      <c r="F346" s="178"/>
      <c r="G346" s="178"/>
      <c r="H346" s="178"/>
      <c r="I346" s="178"/>
      <c r="J346" s="178"/>
      <c r="K346" s="179"/>
      <c r="L346" s="178"/>
      <c r="N346" s="174"/>
      <c r="O346" s="175"/>
      <c r="P346" s="175"/>
      <c r="Q346" s="175"/>
      <c r="R346" s="176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</row>
    <row r="347" spans="4:45" s="143" customFormat="1" x14ac:dyDescent="0.25">
      <c r="D347" s="178"/>
      <c r="E347" s="178"/>
      <c r="F347" s="178"/>
      <c r="G347" s="178"/>
      <c r="H347" s="178"/>
      <c r="I347" s="178"/>
      <c r="J347" s="178"/>
      <c r="K347" s="179"/>
      <c r="L347" s="178"/>
      <c r="N347" s="174"/>
      <c r="O347" s="175"/>
      <c r="P347" s="175"/>
      <c r="Q347" s="175"/>
      <c r="R347" s="176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</row>
    <row r="348" spans="4:45" s="143" customFormat="1" x14ac:dyDescent="0.25">
      <c r="D348" s="178"/>
      <c r="E348" s="178"/>
      <c r="F348" s="178"/>
      <c r="G348" s="178"/>
      <c r="H348" s="178"/>
      <c r="I348" s="178"/>
      <c r="J348" s="178"/>
      <c r="K348" s="179"/>
      <c r="L348" s="178"/>
      <c r="N348" s="174"/>
      <c r="O348" s="175"/>
      <c r="P348" s="175"/>
      <c r="Q348" s="175"/>
      <c r="R348" s="176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</row>
    <row r="349" spans="4:45" s="143" customFormat="1" x14ac:dyDescent="0.25">
      <c r="D349" s="178"/>
      <c r="E349" s="178"/>
      <c r="F349" s="178"/>
      <c r="G349" s="178"/>
      <c r="H349" s="178"/>
      <c r="I349" s="178"/>
      <c r="J349" s="178"/>
      <c r="K349" s="179"/>
      <c r="L349" s="178"/>
      <c r="N349" s="174"/>
      <c r="O349" s="175"/>
      <c r="P349" s="175"/>
      <c r="Q349" s="175"/>
      <c r="R349" s="176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</row>
    <row r="350" spans="4:45" s="143" customFormat="1" x14ac:dyDescent="0.25">
      <c r="D350" s="178"/>
      <c r="E350" s="178"/>
      <c r="F350" s="178"/>
      <c r="G350" s="178"/>
      <c r="H350" s="178"/>
      <c r="I350" s="178"/>
      <c r="J350" s="178"/>
      <c r="K350" s="179"/>
      <c r="L350" s="178"/>
      <c r="N350" s="174"/>
      <c r="O350" s="175"/>
      <c r="P350" s="175"/>
      <c r="Q350" s="175"/>
      <c r="R350" s="176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</row>
    <row r="351" spans="4:45" s="143" customFormat="1" x14ac:dyDescent="0.25">
      <c r="D351" s="178"/>
      <c r="E351" s="178"/>
      <c r="F351" s="178"/>
      <c r="G351" s="178"/>
      <c r="H351" s="178"/>
      <c r="I351" s="178"/>
      <c r="J351" s="178"/>
      <c r="K351" s="179"/>
      <c r="L351" s="178"/>
      <c r="N351" s="174"/>
      <c r="O351" s="175"/>
      <c r="P351" s="175"/>
      <c r="Q351" s="175"/>
      <c r="R351" s="176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</row>
    <row r="352" spans="4:45" s="143" customFormat="1" x14ac:dyDescent="0.25">
      <c r="D352" s="178"/>
      <c r="E352" s="178"/>
      <c r="F352" s="178"/>
      <c r="G352" s="178"/>
      <c r="H352" s="178"/>
      <c r="I352" s="178"/>
      <c r="J352" s="178"/>
      <c r="K352" s="179"/>
      <c r="L352" s="178"/>
      <c r="N352" s="174"/>
      <c r="O352" s="175"/>
      <c r="P352" s="175"/>
      <c r="Q352" s="175"/>
      <c r="R352" s="176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</row>
    <row r="353" spans="4:45" s="143" customFormat="1" x14ac:dyDescent="0.25">
      <c r="D353" s="178"/>
      <c r="E353" s="178"/>
      <c r="F353" s="178"/>
      <c r="G353" s="178"/>
      <c r="H353" s="178"/>
      <c r="I353" s="178"/>
      <c r="J353" s="178"/>
      <c r="K353" s="179"/>
      <c r="L353" s="178"/>
      <c r="N353" s="174"/>
      <c r="O353" s="175"/>
      <c r="P353" s="175"/>
      <c r="Q353" s="175"/>
      <c r="R353" s="176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</row>
    <row r="354" spans="4:45" s="143" customFormat="1" x14ac:dyDescent="0.25">
      <c r="D354" s="178"/>
      <c r="E354" s="178"/>
      <c r="F354" s="178"/>
      <c r="G354" s="178"/>
      <c r="H354" s="178"/>
      <c r="I354" s="178"/>
      <c r="J354" s="178"/>
      <c r="K354" s="179"/>
      <c r="L354" s="178"/>
      <c r="N354" s="174"/>
      <c r="O354" s="175"/>
      <c r="P354" s="175"/>
      <c r="Q354" s="175"/>
      <c r="R354" s="176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</row>
    <row r="355" spans="4:45" s="143" customFormat="1" x14ac:dyDescent="0.25">
      <c r="D355" s="178"/>
      <c r="E355" s="178"/>
      <c r="F355" s="178"/>
      <c r="G355" s="178"/>
      <c r="H355" s="178"/>
      <c r="I355" s="178"/>
      <c r="J355" s="178"/>
      <c r="K355" s="179"/>
      <c r="L355" s="178"/>
      <c r="N355" s="174"/>
      <c r="O355" s="175"/>
      <c r="P355" s="175"/>
      <c r="Q355" s="175"/>
      <c r="R355" s="176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</row>
    <row r="356" spans="4:45" s="143" customFormat="1" x14ac:dyDescent="0.25">
      <c r="D356" s="178"/>
      <c r="E356" s="178"/>
      <c r="F356" s="178"/>
      <c r="G356" s="178"/>
      <c r="H356" s="178"/>
      <c r="I356" s="178"/>
      <c r="J356" s="178"/>
      <c r="K356" s="179"/>
      <c r="L356" s="178"/>
      <c r="N356" s="174"/>
      <c r="O356" s="175"/>
      <c r="P356" s="175"/>
      <c r="Q356" s="175"/>
      <c r="R356" s="176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</row>
    <row r="357" spans="4:45" s="143" customFormat="1" x14ac:dyDescent="0.25">
      <c r="D357" s="178"/>
      <c r="E357" s="178"/>
      <c r="F357" s="178"/>
      <c r="G357" s="178"/>
      <c r="H357" s="178"/>
      <c r="I357" s="178"/>
      <c r="J357" s="178"/>
      <c r="K357" s="179"/>
      <c r="L357" s="178"/>
      <c r="N357" s="174"/>
      <c r="O357" s="175"/>
      <c r="P357" s="175"/>
      <c r="Q357" s="175"/>
      <c r="R357" s="176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</row>
    <row r="358" spans="4:45" s="143" customFormat="1" x14ac:dyDescent="0.25">
      <c r="D358" s="178"/>
      <c r="E358" s="178"/>
      <c r="F358" s="178"/>
      <c r="G358" s="178"/>
      <c r="H358" s="178"/>
      <c r="I358" s="178"/>
      <c r="J358" s="178"/>
      <c r="K358" s="179"/>
      <c r="L358" s="178"/>
      <c r="N358" s="174"/>
      <c r="O358" s="175"/>
      <c r="P358" s="175"/>
      <c r="Q358" s="175"/>
      <c r="R358" s="176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</row>
    <row r="359" spans="4:45" s="143" customFormat="1" x14ac:dyDescent="0.25">
      <c r="D359" s="178"/>
      <c r="E359" s="178"/>
      <c r="F359" s="178"/>
      <c r="G359" s="178"/>
      <c r="H359" s="178"/>
      <c r="I359" s="178"/>
      <c r="J359" s="178"/>
      <c r="K359" s="179"/>
      <c r="L359" s="178"/>
      <c r="N359" s="174"/>
      <c r="O359" s="175"/>
      <c r="P359" s="175"/>
      <c r="Q359" s="175"/>
      <c r="R359" s="176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</row>
    <row r="360" spans="4:45" s="143" customFormat="1" x14ac:dyDescent="0.25">
      <c r="D360" s="178"/>
      <c r="E360" s="178"/>
      <c r="F360" s="178"/>
      <c r="G360" s="178"/>
      <c r="H360" s="178"/>
      <c r="I360" s="178"/>
      <c r="J360" s="178"/>
      <c r="K360" s="179"/>
      <c r="L360" s="178"/>
      <c r="N360" s="174"/>
      <c r="O360" s="175"/>
      <c r="P360" s="175"/>
      <c r="Q360" s="175"/>
      <c r="R360" s="176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</row>
    <row r="361" spans="4:45" s="143" customFormat="1" x14ac:dyDescent="0.25">
      <c r="D361" s="178"/>
      <c r="E361" s="178"/>
      <c r="F361" s="178"/>
      <c r="G361" s="178"/>
      <c r="H361" s="178"/>
      <c r="I361" s="178"/>
      <c r="J361" s="178"/>
      <c r="K361" s="179"/>
      <c r="L361" s="178"/>
      <c r="N361" s="174"/>
      <c r="O361" s="175"/>
      <c r="P361" s="175"/>
      <c r="Q361" s="175"/>
      <c r="R361" s="176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</row>
    <row r="362" spans="4:45" s="143" customFormat="1" x14ac:dyDescent="0.25">
      <c r="D362" s="178"/>
      <c r="E362" s="178"/>
      <c r="F362" s="178"/>
      <c r="G362" s="178"/>
      <c r="H362" s="178"/>
      <c r="I362" s="178"/>
      <c r="J362" s="178"/>
      <c r="K362" s="179"/>
      <c r="L362" s="178"/>
      <c r="N362" s="174"/>
      <c r="O362" s="175"/>
      <c r="P362" s="175"/>
      <c r="Q362" s="175"/>
      <c r="R362" s="176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</row>
    <row r="363" spans="4:45" s="143" customFormat="1" x14ac:dyDescent="0.25">
      <c r="D363" s="178"/>
      <c r="E363" s="178"/>
      <c r="F363" s="178"/>
      <c r="G363" s="178"/>
      <c r="H363" s="178"/>
      <c r="I363" s="178"/>
      <c r="J363" s="178"/>
      <c r="K363" s="179"/>
      <c r="L363" s="178"/>
      <c r="N363" s="174"/>
      <c r="O363" s="175"/>
      <c r="P363" s="175"/>
      <c r="Q363" s="175"/>
      <c r="R363" s="176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</row>
    <row r="364" spans="4:45" s="143" customFormat="1" x14ac:dyDescent="0.25">
      <c r="D364" s="178"/>
      <c r="E364" s="178"/>
      <c r="F364" s="178"/>
      <c r="G364" s="178"/>
      <c r="H364" s="178"/>
      <c r="I364" s="178"/>
      <c r="J364" s="178"/>
      <c r="K364" s="179"/>
      <c r="L364" s="178"/>
      <c r="N364" s="174"/>
      <c r="O364" s="175"/>
      <c r="P364" s="175"/>
      <c r="Q364" s="175"/>
      <c r="R364" s="176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</row>
    <row r="365" spans="4:45" s="143" customFormat="1" x14ac:dyDescent="0.25">
      <c r="D365" s="178"/>
      <c r="E365" s="178"/>
      <c r="F365" s="178"/>
      <c r="G365" s="178"/>
      <c r="H365" s="178"/>
      <c r="I365" s="178"/>
      <c r="J365" s="178"/>
      <c r="K365" s="179"/>
      <c r="L365" s="178"/>
      <c r="N365" s="174"/>
      <c r="O365" s="175"/>
      <c r="P365" s="175"/>
      <c r="Q365" s="175"/>
      <c r="R365" s="176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</row>
    <row r="366" spans="4:45" s="143" customFormat="1" x14ac:dyDescent="0.25">
      <c r="D366" s="178"/>
      <c r="E366" s="178"/>
      <c r="F366" s="178"/>
      <c r="G366" s="178"/>
      <c r="H366" s="178"/>
      <c r="I366" s="178"/>
      <c r="J366" s="178"/>
      <c r="K366" s="179"/>
      <c r="L366" s="178"/>
      <c r="N366" s="174"/>
      <c r="O366" s="175"/>
      <c r="P366" s="175"/>
      <c r="Q366" s="175"/>
      <c r="R366" s="176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</row>
    <row r="367" spans="4:45" s="143" customFormat="1" x14ac:dyDescent="0.25">
      <c r="D367" s="178"/>
      <c r="E367" s="178"/>
      <c r="F367" s="178"/>
      <c r="G367" s="178"/>
      <c r="H367" s="178"/>
      <c r="I367" s="178"/>
      <c r="J367" s="178"/>
      <c r="K367" s="179"/>
      <c r="L367" s="178"/>
      <c r="N367" s="174"/>
      <c r="O367" s="175"/>
      <c r="P367" s="175"/>
      <c r="Q367" s="175"/>
      <c r="R367" s="176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</row>
    <row r="368" spans="4:45" s="143" customFormat="1" x14ac:dyDescent="0.25">
      <c r="D368" s="178"/>
      <c r="E368" s="178"/>
      <c r="F368" s="178"/>
      <c r="G368" s="178"/>
      <c r="H368" s="178"/>
      <c r="I368" s="178"/>
      <c r="J368" s="178"/>
      <c r="K368" s="179"/>
      <c r="L368" s="178"/>
      <c r="N368" s="174"/>
      <c r="O368" s="175"/>
      <c r="P368" s="175"/>
      <c r="Q368" s="175"/>
      <c r="R368" s="176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</row>
  </sheetData>
  <sheetProtection algorithmName="SHA-512" hashValue="k6UgF8FyrJ+0LUfqv6YqP6P8IQCY/U9sXukPdx6kDdiRJNINj1cwlgCp0ZVln8UPi/svoF/pHGkm7sdR60sefA==" saltValue="dvFLQ3dQtIN1p13OLb5uyQ==" spinCount="100000" sheet="1" objects="1" scenarios="1"/>
  <conditionalFormatting sqref="D8">
    <cfRule type="expression" dxfId="74" priority="25">
      <formula>$D$7=$AG$4</formula>
    </cfRule>
  </conditionalFormatting>
  <conditionalFormatting sqref="D94">
    <cfRule type="expression" dxfId="73" priority="26">
      <formula>$D$93=$AG$4</formula>
    </cfRule>
  </conditionalFormatting>
  <conditionalFormatting sqref="A58">
    <cfRule type="expression" dxfId="72" priority="24">
      <formula>$D$56="oui"</formula>
    </cfRule>
  </conditionalFormatting>
  <conditionalFormatting sqref="B58">
    <cfRule type="expression" dxfId="71" priority="23">
      <formula>$D$56="oui"</formula>
    </cfRule>
  </conditionalFormatting>
  <conditionalFormatting sqref="A59:B59">
    <cfRule type="expression" dxfId="70" priority="22">
      <formula>$D$56="non"</formula>
    </cfRule>
  </conditionalFormatting>
  <conditionalFormatting sqref="D62:H69">
    <cfRule type="expression" dxfId="69" priority="21">
      <formula>$D$56="oui"</formula>
    </cfRule>
  </conditionalFormatting>
  <conditionalFormatting sqref="D63:H63">
    <cfRule type="expression" dxfId="68" priority="20">
      <formula>$D$56="oui"</formula>
    </cfRule>
  </conditionalFormatting>
  <conditionalFormatting sqref="D67:H67">
    <cfRule type="expression" dxfId="67" priority="19">
      <formula>$D$56="oui"</formula>
    </cfRule>
  </conditionalFormatting>
  <conditionalFormatting sqref="D59:F61">
    <cfRule type="expression" dxfId="66" priority="18">
      <formula>$D$56="non"</formula>
    </cfRule>
  </conditionalFormatting>
  <conditionalFormatting sqref="D58:F58">
    <cfRule type="expression" dxfId="65" priority="17">
      <formula>$D$56="non"</formula>
    </cfRule>
  </conditionalFormatting>
  <conditionalFormatting sqref="C59">
    <cfRule type="expression" dxfId="64" priority="16">
      <formula>$D$56="non"</formula>
    </cfRule>
  </conditionalFormatting>
  <conditionalFormatting sqref="C62:C63">
    <cfRule type="expression" dxfId="63" priority="15">
      <formula>$D$56="oui"</formula>
    </cfRule>
  </conditionalFormatting>
  <conditionalFormatting sqref="L62:M63">
    <cfRule type="expression" dxfId="62" priority="13">
      <formula>$D$56="oui"</formula>
    </cfRule>
  </conditionalFormatting>
  <conditionalFormatting sqref="L58:M59">
    <cfRule type="expression" dxfId="61" priority="12">
      <formula>$D$56="non"</formula>
    </cfRule>
  </conditionalFormatting>
  <conditionalFormatting sqref="N62">
    <cfRule type="expression" dxfId="60" priority="11">
      <formula>$D$56="oui"</formula>
    </cfRule>
  </conditionalFormatting>
  <conditionalFormatting sqref="N58">
    <cfRule type="expression" dxfId="59" priority="10">
      <formula>$D$56="non"</formula>
    </cfRule>
  </conditionalFormatting>
  <conditionalFormatting sqref="A41">
    <cfRule type="expression" dxfId="58" priority="9">
      <formula>$D$34="non"</formula>
    </cfRule>
  </conditionalFormatting>
  <conditionalFormatting sqref="D137:H144">
    <cfRule type="expression" dxfId="57" priority="8">
      <formula>$D$135="oui"</formula>
    </cfRule>
  </conditionalFormatting>
  <conditionalFormatting sqref="C137">
    <cfRule type="expression" dxfId="56" priority="7">
      <formula>$D$135="oui"</formula>
    </cfRule>
  </conditionalFormatting>
  <conditionalFormatting sqref="M70">
    <cfRule type="expression" dxfId="55" priority="6">
      <formula>$D$56="non"</formula>
    </cfRule>
  </conditionalFormatting>
  <conditionalFormatting sqref="D36:H50">
    <cfRule type="expression" dxfId="54" priority="5">
      <formula>$D$34="non"</formula>
    </cfRule>
  </conditionalFormatting>
  <conditionalFormatting sqref="C36">
    <cfRule type="expression" dxfId="53" priority="4">
      <formula>$D$34="non"</formula>
    </cfRule>
  </conditionalFormatting>
  <conditionalFormatting sqref="C45">
    <cfRule type="expression" dxfId="52" priority="3">
      <formula>$D$34="non"</formula>
    </cfRule>
  </conditionalFormatting>
  <conditionalFormatting sqref="D51:H51">
    <cfRule type="expression" dxfId="51" priority="2">
      <formula>$D$34="non"</formula>
    </cfRule>
  </conditionalFormatting>
  <conditionalFormatting sqref="D147">
    <cfRule type="expression" dxfId="50" priority="1">
      <formula>$D$146=$AG$4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8"/>
  <sheetViews>
    <sheetView showGridLines="0" zoomScale="80" zoomScaleNormal="80" workbookViewId="0">
      <selection activeCell="D147" sqref="D147"/>
    </sheetView>
  </sheetViews>
  <sheetFormatPr baseColWidth="10" defaultColWidth="11.42578125" defaultRowHeight="15" x14ac:dyDescent="0.25"/>
  <cols>
    <col min="1" max="1" width="9.85546875" style="67" customWidth="1"/>
    <col min="2" max="2" width="11.42578125" style="67"/>
    <col min="3" max="3" width="70.28515625" style="67" bestFit="1" customWidth="1"/>
    <col min="4" max="10" width="11.42578125" style="23"/>
    <col min="11" max="11" width="11.42578125" style="82"/>
    <col min="12" max="12" width="11.42578125" style="23"/>
    <col min="13" max="13" width="12.5703125" style="67" customWidth="1"/>
    <col min="14" max="14" width="11.42578125" style="66"/>
    <col min="15" max="17" width="11.42578125" style="175"/>
    <col min="18" max="18" width="11.42578125" style="176"/>
    <col min="19" max="45" width="11.42578125" style="175"/>
    <col min="46" max="16384" width="11.42578125" style="67"/>
  </cols>
  <sheetData>
    <row r="1" spans="1:45" thickBot="1" x14ac:dyDescent="0.4">
      <c r="L1" s="82"/>
      <c r="M1" s="82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18.95" thickBot="1" x14ac:dyDescent="0.5">
      <c r="A2" s="80" t="s">
        <v>102</v>
      </c>
      <c r="B2" s="81"/>
      <c r="D2" s="138" t="s">
        <v>131</v>
      </c>
      <c r="L2" s="82"/>
      <c r="M2" s="82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</row>
    <row r="3" spans="1:45" ht="21.75" thickBot="1" x14ac:dyDescent="0.4">
      <c r="A3" s="80" t="s">
        <v>103</v>
      </c>
      <c r="B3" s="81"/>
      <c r="D3" s="140" t="e">
        <f>IF(D34="non",(L190*100)/Points!F42,(L190*100)/Points!F40)</f>
        <v>#DIV/0!</v>
      </c>
      <c r="E3" s="139" t="s">
        <v>130</v>
      </c>
      <c r="AG3" s="175" t="s">
        <v>59</v>
      </c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</row>
    <row r="4" spans="1:45" x14ac:dyDescent="0.25">
      <c r="C4" s="83" t="s">
        <v>104</v>
      </c>
      <c r="L4" s="141" t="s">
        <v>105</v>
      </c>
      <c r="AG4" s="175" t="s">
        <v>58</v>
      </c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</row>
    <row r="5" spans="1:45" ht="16.5" thickBot="1" x14ac:dyDescent="0.3">
      <c r="C5" s="83" t="s">
        <v>154</v>
      </c>
      <c r="L5" s="142" t="e">
        <f>(L112*100)/Points!F34</f>
        <v>#DIV/0!</v>
      </c>
      <c r="AG5" s="175" t="s">
        <v>60</v>
      </c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</row>
    <row r="6" spans="1:45" ht="15.75" thickBot="1" x14ac:dyDescent="0.3">
      <c r="B6" s="85" t="s">
        <v>106</v>
      </c>
      <c r="C6" s="86" t="s">
        <v>107</v>
      </c>
      <c r="K6" s="87"/>
      <c r="U6" s="177" t="s">
        <v>108</v>
      </c>
      <c r="AG6" s="175" t="s">
        <v>233</v>
      </c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</row>
    <row r="7" spans="1:45" ht="15.95" thickBot="1" x14ac:dyDescent="0.4">
      <c r="B7" s="88"/>
      <c r="C7" s="130" t="s">
        <v>127</v>
      </c>
      <c r="D7" s="81"/>
      <c r="F7" s="67"/>
      <c r="K7" s="87"/>
      <c r="L7" s="90">
        <f>L8+L9</f>
        <v>0</v>
      </c>
      <c r="M7" s="263" t="s">
        <v>222</v>
      </c>
      <c r="N7" s="264"/>
      <c r="U7" s="177"/>
      <c r="AG7" s="175" t="s">
        <v>109</v>
      </c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</row>
    <row r="8" spans="1:45" ht="15.75" thickBot="1" x14ac:dyDescent="0.3">
      <c r="B8" s="88"/>
      <c r="C8" s="111" t="s">
        <v>110</v>
      </c>
      <c r="D8" s="89"/>
      <c r="K8" s="87"/>
      <c r="L8" s="120">
        <f>IF(D8&gt;=100,(Points!F10),0)</f>
        <v>0</v>
      </c>
      <c r="M8" s="72" t="e">
        <f>L7+L10+L23</f>
        <v>#DIV/0!</v>
      </c>
      <c r="N8" s="66">
        <f>IF((D8&gt;0)*(D8&lt;80),5,0)</f>
        <v>0</v>
      </c>
      <c r="P8" s="175">
        <f>IF((D8&gt;=80)*(D8&lt;100),10,0)</f>
        <v>0</v>
      </c>
      <c r="Q8" s="175">
        <f>IF((D8&gt;=100)*(D8&lt;150),20,0)</f>
        <v>0</v>
      </c>
      <c r="R8" s="176">
        <f>IF((D8&gt;=150),25,0)</f>
        <v>0</v>
      </c>
      <c r="U8" s="177">
        <f>MAX(N8:R8)</f>
        <v>0</v>
      </c>
      <c r="AG8" s="175" t="s">
        <v>111</v>
      </c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</row>
    <row r="9" spans="1:45" thickBot="1" x14ac:dyDescent="0.4">
      <c r="A9" s="145" t="e">
        <f>((M8*100)/Points!G12)</f>
        <v>#DIV/0!</v>
      </c>
      <c r="B9" s="144" t="s">
        <v>130</v>
      </c>
      <c r="K9" s="87"/>
      <c r="L9" s="120">
        <f>IF(D7=$AG$3,Points!F9,0)</f>
        <v>0</v>
      </c>
      <c r="U9" s="177"/>
      <c r="AG9" s="175" t="s">
        <v>112</v>
      </c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</row>
    <row r="10" spans="1:45" ht="15.95" thickBot="1" x14ac:dyDescent="0.4">
      <c r="B10" s="106"/>
      <c r="C10" s="136" t="s">
        <v>156</v>
      </c>
      <c r="D10" s="78" t="s">
        <v>62</v>
      </c>
      <c r="E10" s="78" t="s">
        <v>63</v>
      </c>
      <c r="F10" s="78" t="s">
        <v>64</v>
      </c>
      <c r="G10" s="78" t="s">
        <v>65</v>
      </c>
      <c r="H10" s="78" t="s">
        <v>66</v>
      </c>
      <c r="K10" s="87"/>
      <c r="L10" s="90" t="e">
        <f>J12*Points!F11</f>
        <v>#DIV/0!</v>
      </c>
      <c r="N10" s="66">
        <f>IF(D10="oui",20,0)</f>
        <v>0</v>
      </c>
      <c r="P10" s="175">
        <f>IF(D10="NA",20,0)</f>
        <v>0</v>
      </c>
      <c r="U10" s="177">
        <f>MAX(N10:P10)</f>
        <v>0</v>
      </c>
      <c r="AG10" s="175" t="s">
        <v>113</v>
      </c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</row>
    <row r="11" spans="1:45" thickBot="1" x14ac:dyDescent="0.4">
      <c r="B11" s="106"/>
      <c r="C11" s="107"/>
      <c r="D11" s="89"/>
      <c r="E11" s="89"/>
      <c r="F11" s="89"/>
      <c r="G11" s="89"/>
      <c r="H11" s="89"/>
      <c r="K11" s="87"/>
      <c r="L11" s="90"/>
      <c r="U11" s="177"/>
      <c r="AG11" s="175" t="s">
        <v>133</v>
      </c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</row>
    <row r="12" spans="1:45" ht="3" customHeight="1" x14ac:dyDescent="0.35">
      <c r="B12" s="106"/>
      <c r="C12" s="100"/>
      <c r="D12" s="90">
        <f>IF(D11=$AG$3,1,0)</f>
        <v>0</v>
      </c>
      <c r="E12" s="90">
        <f t="shared" ref="E12:H12" si="0">IF(E11=$AG$3,1,0)</f>
        <v>0</v>
      </c>
      <c r="F12" s="90">
        <f t="shared" si="0"/>
        <v>0</v>
      </c>
      <c r="G12" s="90">
        <f t="shared" si="0"/>
        <v>0</v>
      </c>
      <c r="H12" s="90">
        <f t="shared" si="0"/>
        <v>0</v>
      </c>
      <c r="I12" s="23">
        <f>SUM(D12:H12)</f>
        <v>0</v>
      </c>
      <c r="J12" s="23" t="e">
        <f>(I12+I16+I20)/(I13+I17+I21)</f>
        <v>#DIV/0!</v>
      </c>
      <c r="K12" s="105"/>
      <c r="L12" s="90"/>
      <c r="U12" s="177"/>
      <c r="AG12" s="175" t="s">
        <v>114</v>
      </c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</row>
    <row r="13" spans="1:45" ht="3" customHeight="1" x14ac:dyDescent="0.35">
      <c r="B13" s="106"/>
      <c r="C13" s="100"/>
      <c r="D13" s="90">
        <f>IF(D11&lt;&gt;"",1,0)</f>
        <v>0</v>
      </c>
      <c r="E13" s="90">
        <f t="shared" ref="E13:H13" si="1">IF(E11&lt;&gt;"",1,0)</f>
        <v>0</v>
      </c>
      <c r="F13" s="90">
        <f t="shared" si="1"/>
        <v>0</v>
      </c>
      <c r="G13" s="90">
        <f t="shared" si="1"/>
        <v>0</v>
      </c>
      <c r="H13" s="90">
        <f t="shared" si="1"/>
        <v>0</v>
      </c>
      <c r="I13" s="23">
        <f>SUM(D13:H13)</f>
        <v>0</v>
      </c>
      <c r="K13" s="87"/>
      <c r="L13" s="90"/>
      <c r="U13" s="177"/>
      <c r="AG13" s="175" t="s">
        <v>115</v>
      </c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 ht="15.75" thickBot="1" x14ac:dyDescent="0.3">
      <c r="B14" s="106"/>
      <c r="C14" s="107"/>
      <c r="D14" s="78" t="s">
        <v>67</v>
      </c>
      <c r="E14" s="78" t="s">
        <v>68</v>
      </c>
      <c r="F14" s="78" t="s">
        <v>69</v>
      </c>
      <c r="G14" s="78" t="s">
        <v>70</v>
      </c>
      <c r="H14" s="78" t="s">
        <v>71</v>
      </c>
      <c r="K14" s="87"/>
      <c r="L14" s="90"/>
      <c r="U14" s="177"/>
      <c r="AG14" s="175" t="s">
        <v>117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</row>
    <row r="15" spans="1:45" thickBot="1" x14ac:dyDescent="0.4">
      <c r="B15" s="106"/>
      <c r="C15" s="107"/>
      <c r="D15" s="89"/>
      <c r="E15" s="89"/>
      <c r="F15" s="89"/>
      <c r="G15" s="89"/>
      <c r="H15" s="89"/>
      <c r="K15" s="87"/>
      <c r="L15" s="90"/>
      <c r="U15" s="177"/>
      <c r="AG15" s="175" t="s">
        <v>134</v>
      </c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</row>
    <row r="16" spans="1:45" ht="3.75" customHeight="1" x14ac:dyDescent="0.35">
      <c r="A16" s="67" t="s">
        <v>132</v>
      </c>
      <c r="B16" s="106"/>
      <c r="C16" s="107"/>
      <c r="D16" s="90">
        <f>IF(D15=$AG$3,1,0)</f>
        <v>0</v>
      </c>
      <c r="E16" s="90">
        <f t="shared" ref="E16:H16" si="2">IF(E15=$AG$3,1,0)</f>
        <v>0</v>
      </c>
      <c r="F16" s="90">
        <f t="shared" si="2"/>
        <v>0</v>
      </c>
      <c r="G16" s="90">
        <f t="shared" si="2"/>
        <v>0</v>
      </c>
      <c r="H16" s="90">
        <f t="shared" si="2"/>
        <v>0</v>
      </c>
      <c r="I16" s="23">
        <f t="shared" ref="I16:I17" si="3">SUM(D16:H16)</f>
        <v>0</v>
      </c>
      <c r="K16" s="87"/>
      <c r="L16" s="90"/>
      <c r="U16" s="177"/>
      <c r="AG16" s="175" t="s">
        <v>135</v>
      </c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</row>
    <row r="17" spans="2:45" ht="3.75" customHeight="1" x14ac:dyDescent="0.35">
      <c r="B17" s="106"/>
      <c r="C17" s="100"/>
      <c r="D17" s="90">
        <f>IF(D15&lt;&gt;"",1,0)</f>
        <v>0</v>
      </c>
      <c r="E17" s="90">
        <f t="shared" ref="E17:H17" si="4">IF(E15&lt;&gt;"",1,0)</f>
        <v>0</v>
      </c>
      <c r="F17" s="90">
        <f t="shared" si="4"/>
        <v>0</v>
      </c>
      <c r="G17" s="90">
        <f t="shared" si="4"/>
        <v>0</v>
      </c>
      <c r="H17" s="90">
        <f t="shared" si="4"/>
        <v>0</v>
      </c>
      <c r="I17" s="23">
        <f t="shared" si="3"/>
        <v>0</v>
      </c>
      <c r="K17" s="87"/>
      <c r="L17" s="90"/>
      <c r="U17" s="177"/>
      <c r="AG17" s="175" t="s">
        <v>136</v>
      </c>
    </row>
    <row r="18" spans="2:45" ht="15.75" thickBot="1" x14ac:dyDescent="0.3">
      <c r="B18" s="106"/>
      <c r="C18" s="107"/>
      <c r="D18" s="78" t="s">
        <v>72</v>
      </c>
      <c r="E18" s="78" t="s">
        <v>73</v>
      </c>
      <c r="F18" s="78" t="s">
        <v>74</v>
      </c>
      <c r="G18" s="78" t="s">
        <v>75</v>
      </c>
      <c r="H18" s="78" t="s">
        <v>76</v>
      </c>
      <c r="K18" s="87"/>
      <c r="L18" s="90"/>
      <c r="U18" s="177"/>
      <c r="AG18" s="175" t="s">
        <v>137</v>
      </c>
    </row>
    <row r="19" spans="2:45" thickBot="1" x14ac:dyDescent="0.4">
      <c r="B19" s="106"/>
      <c r="C19" s="108"/>
      <c r="D19" s="89"/>
      <c r="E19" s="89"/>
      <c r="F19" s="89"/>
      <c r="G19" s="89"/>
      <c r="H19" s="89"/>
      <c r="K19" s="87"/>
      <c r="L19" s="90"/>
      <c r="U19" s="177"/>
    </row>
    <row r="20" spans="2:45" ht="3" customHeight="1" x14ac:dyDescent="0.35">
      <c r="B20" s="88"/>
      <c r="D20" s="90">
        <f>IF(D19=$AG$3,1,0)</f>
        <v>0</v>
      </c>
      <c r="E20" s="90">
        <f t="shared" ref="E20:H20" si="5">IF(E19=$AG$3,1,0)</f>
        <v>0</v>
      </c>
      <c r="F20" s="90">
        <f t="shared" si="5"/>
        <v>0</v>
      </c>
      <c r="G20" s="90">
        <f t="shared" si="5"/>
        <v>0</v>
      </c>
      <c r="H20" s="90">
        <f t="shared" si="5"/>
        <v>0</v>
      </c>
      <c r="I20" s="23">
        <f t="shared" ref="I20:I21" si="6">SUM(D20:H20)</f>
        <v>0</v>
      </c>
      <c r="K20" s="87"/>
      <c r="L20" s="90"/>
      <c r="U20" s="177"/>
    </row>
    <row r="21" spans="2:45" ht="3.75" customHeight="1" x14ac:dyDescent="0.35">
      <c r="B21" s="88"/>
      <c r="D21" s="90">
        <f>IF(D19&lt;&gt;"",1,0)</f>
        <v>0</v>
      </c>
      <c r="E21" s="90">
        <f t="shared" ref="E21:H21" si="7">IF(E19&lt;&gt;"",1,0)</f>
        <v>0</v>
      </c>
      <c r="F21" s="90">
        <f t="shared" si="7"/>
        <v>0</v>
      </c>
      <c r="G21" s="90">
        <f t="shared" si="7"/>
        <v>0</v>
      </c>
      <c r="H21" s="90">
        <f t="shared" si="7"/>
        <v>0</v>
      </c>
      <c r="I21" s="23">
        <f t="shared" si="6"/>
        <v>0</v>
      </c>
      <c r="K21" s="87"/>
      <c r="L21" s="90"/>
      <c r="U21" s="177"/>
    </row>
    <row r="22" spans="2:45" thickBot="1" x14ac:dyDescent="0.4">
      <c r="B22" s="88"/>
      <c r="K22" s="87"/>
      <c r="L22" s="90"/>
      <c r="U22" s="177"/>
    </row>
    <row r="23" spans="2:45" ht="16.5" thickBot="1" x14ac:dyDescent="0.3">
      <c r="B23" s="106"/>
      <c r="C23" s="131" t="s">
        <v>128</v>
      </c>
      <c r="D23" s="78" t="s">
        <v>62</v>
      </c>
      <c r="E23" s="78" t="s">
        <v>63</v>
      </c>
      <c r="F23" s="78" t="s">
        <v>64</v>
      </c>
      <c r="G23" s="78" t="s">
        <v>65</v>
      </c>
      <c r="H23" s="78" t="s">
        <v>66</v>
      </c>
      <c r="K23" s="91" t="e">
        <f>J12*Points!F12</f>
        <v>#DIV/0!</v>
      </c>
      <c r="L23" s="90" t="e">
        <f>K23*J25</f>
        <v>#DIV/0!</v>
      </c>
      <c r="U23" s="177"/>
    </row>
    <row r="24" spans="2:45" thickBot="1" x14ac:dyDescent="0.4">
      <c r="B24" s="106"/>
      <c r="C24" s="109"/>
      <c r="D24" s="89"/>
      <c r="E24" s="89"/>
      <c r="F24" s="89"/>
      <c r="G24" s="89"/>
      <c r="H24" s="89"/>
      <c r="K24" s="87"/>
      <c r="L24" s="90"/>
      <c r="U24" s="177"/>
    </row>
    <row r="25" spans="2:45" ht="3.75" customHeight="1" x14ac:dyDescent="0.35">
      <c r="B25" s="106"/>
      <c r="C25" s="100"/>
      <c r="D25" s="90">
        <f>IF(D24=$AG$3,1,0)</f>
        <v>0</v>
      </c>
      <c r="E25" s="90">
        <f t="shared" ref="E25:H25" si="8">IF(E24=$AG$3,1,0)</f>
        <v>0</v>
      </c>
      <c r="F25" s="90">
        <f t="shared" si="8"/>
        <v>0</v>
      </c>
      <c r="G25" s="90">
        <f t="shared" si="8"/>
        <v>0</v>
      </c>
      <c r="H25" s="90">
        <f t="shared" si="8"/>
        <v>0</v>
      </c>
      <c r="I25" s="23">
        <f>SUM(D25:H25)</f>
        <v>0</v>
      </c>
      <c r="J25" s="23" t="e">
        <f>(I25+I29)/(I26+I30)</f>
        <v>#DIV/0!</v>
      </c>
      <c r="K25" s="87"/>
      <c r="L25" s="90"/>
      <c r="U25" s="177"/>
    </row>
    <row r="26" spans="2:45" ht="3.75" customHeight="1" x14ac:dyDescent="0.35">
      <c r="B26" s="106"/>
      <c r="C26" s="100"/>
      <c r="D26" s="90">
        <f>IF(D24&lt;&gt;"",1,0)</f>
        <v>0</v>
      </c>
      <c r="E26" s="90">
        <f t="shared" ref="E26:H26" si="9">IF(E24&lt;&gt;"",1,0)</f>
        <v>0</v>
      </c>
      <c r="F26" s="90">
        <f t="shared" si="9"/>
        <v>0</v>
      </c>
      <c r="G26" s="90">
        <f t="shared" si="9"/>
        <v>0</v>
      </c>
      <c r="H26" s="90">
        <f t="shared" si="9"/>
        <v>0</v>
      </c>
      <c r="I26" s="23">
        <f t="shared" ref="I26:I30" si="10">SUM(D26:H26)</f>
        <v>0</v>
      </c>
      <c r="K26" s="87"/>
      <c r="L26" s="90"/>
      <c r="U26" s="177"/>
    </row>
    <row r="27" spans="2:45" thickBot="1" x14ac:dyDescent="0.4">
      <c r="B27" s="106"/>
      <c r="C27" s="109"/>
      <c r="D27" s="78" t="s">
        <v>67</v>
      </c>
      <c r="E27" s="78" t="s">
        <v>68</v>
      </c>
      <c r="F27" s="78" t="s">
        <v>69</v>
      </c>
      <c r="G27" s="78" t="s">
        <v>70</v>
      </c>
      <c r="H27" s="78" t="s">
        <v>71</v>
      </c>
      <c r="K27" s="87"/>
      <c r="L27" s="90"/>
      <c r="U27" s="177"/>
    </row>
    <row r="28" spans="2:45" thickBot="1" x14ac:dyDescent="0.4">
      <c r="B28" s="106"/>
      <c r="C28" s="110"/>
      <c r="D28" s="89"/>
      <c r="E28" s="89"/>
      <c r="F28" s="89"/>
      <c r="G28" s="89"/>
      <c r="H28" s="89"/>
      <c r="K28" s="87"/>
      <c r="L28" s="90"/>
      <c r="U28" s="177"/>
    </row>
    <row r="29" spans="2:45" ht="3" customHeight="1" x14ac:dyDescent="0.35">
      <c r="B29" s="106"/>
      <c r="C29" s="2"/>
      <c r="D29" s="90">
        <f>IF(D28=$AG$3,1,0)</f>
        <v>0</v>
      </c>
      <c r="E29" s="90">
        <f t="shared" ref="E29:H29" si="11">IF(E28=$AG$3,1,0)</f>
        <v>0</v>
      </c>
      <c r="F29" s="90">
        <f t="shared" si="11"/>
        <v>0</v>
      </c>
      <c r="G29" s="90">
        <f t="shared" si="11"/>
        <v>0</v>
      </c>
      <c r="H29" s="90">
        <f t="shared" si="11"/>
        <v>0</v>
      </c>
      <c r="I29" s="23">
        <f t="shared" si="10"/>
        <v>0</v>
      </c>
      <c r="K29" s="87"/>
      <c r="L29" s="90"/>
      <c r="U29" s="177"/>
    </row>
    <row r="30" spans="2:45" ht="3.75" customHeight="1" thickBot="1" x14ac:dyDescent="0.4">
      <c r="B30" s="106"/>
      <c r="C30" s="2"/>
      <c r="D30" s="90">
        <f>IF(D28&lt;&gt;"",1,0)</f>
        <v>0</v>
      </c>
      <c r="E30" s="90">
        <f t="shared" ref="E30:H30" si="12">IF(E28&lt;&gt;"",1,0)</f>
        <v>0</v>
      </c>
      <c r="F30" s="90">
        <f t="shared" si="12"/>
        <v>0</v>
      </c>
      <c r="G30" s="90">
        <f t="shared" si="12"/>
        <v>0</v>
      </c>
      <c r="H30" s="90">
        <f t="shared" si="12"/>
        <v>0</v>
      </c>
      <c r="I30" s="23">
        <f t="shared" si="10"/>
        <v>0</v>
      </c>
      <c r="K30" s="87"/>
      <c r="L30" s="90"/>
      <c r="U30" s="177"/>
    </row>
    <row r="31" spans="2:45" s="92" customFormat="1" ht="6" customHeight="1" thickBot="1" x14ac:dyDescent="0.4">
      <c r="B31" s="93"/>
      <c r="C31" s="94"/>
      <c r="D31" s="95"/>
      <c r="E31" s="95"/>
      <c r="F31" s="95"/>
      <c r="G31" s="95"/>
      <c r="H31" s="95"/>
      <c r="I31" s="95"/>
      <c r="J31" s="95"/>
      <c r="K31" s="96"/>
      <c r="L31" s="95"/>
      <c r="M31" s="97"/>
      <c r="N31" s="79"/>
      <c r="O31" s="175"/>
      <c r="P31" s="175"/>
      <c r="Q31" s="175"/>
      <c r="R31" s="176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</row>
    <row r="32" spans="2:45" s="92" customFormat="1" ht="15.75" customHeight="1" thickBot="1" x14ac:dyDescent="0.4">
      <c r="E32" s="98"/>
      <c r="F32" s="98"/>
      <c r="G32" s="98"/>
      <c r="H32" s="98"/>
      <c r="I32" s="98"/>
      <c r="J32" s="98"/>
      <c r="K32" s="99"/>
      <c r="L32" s="98"/>
      <c r="N32" s="79"/>
      <c r="O32" s="175"/>
      <c r="P32" s="175"/>
      <c r="Q32" s="175"/>
      <c r="R32" s="176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</row>
    <row r="33" spans="1:45" s="92" customFormat="1" ht="15.75" customHeight="1" thickBot="1" x14ac:dyDescent="0.4">
      <c r="C33" s="101" t="s">
        <v>212</v>
      </c>
      <c r="D33" s="275"/>
      <c r="E33" s="98"/>
      <c r="F33" s="98"/>
      <c r="G33" s="98"/>
      <c r="H33" s="98"/>
      <c r="I33" s="98"/>
      <c r="J33" s="98"/>
      <c r="K33" s="99"/>
      <c r="L33" s="98"/>
      <c r="N33" s="79"/>
      <c r="O33" s="175"/>
      <c r="P33" s="175"/>
      <c r="Q33" s="175"/>
      <c r="R33" s="176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</row>
    <row r="34" spans="1:45" ht="16.5" thickBot="1" x14ac:dyDescent="0.3">
      <c r="B34" s="85" t="s">
        <v>116</v>
      </c>
      <c r="C34" s="241" t="s">
        <v>235</v>
      </c>
      <c r="D34" s="89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</row>
    <row r="35" spans="1:45" ht="16.5" thickBot="1" x14ac:dyDescent="0.3">
      <c r="B35" s="88"/>
      <c r="C35" s="276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</row>
    <row r="36" spans="1:45" ht="16.5" thickBot="1" x14ac:dyDescent="0.3">
      <c r="B36" s="88"/>
      <c r="C36" s="241" t="s">
        <v>129</v>
      </c>
      <c r="D36" s="78" t="s">
        <v>62</v>
      </c>
      <c r="E36" s="78" t="s">
        <v>63</v>
      </c>
      <c r="F36" s="78" t="s">
        <v>64</v>
      </c>
      <c r="G36" s="78" t="s">
        <v>65</v>
      </c>
      <c r="H36" s="78" t="s">
        <v>66</v>
      </c>
      <c r="K36" s="87"/>
      <c r="L36" s="90" t="e">
        <f>J38*Points!F14</f>
        <v>#DIV/0!</v>
      </c>
      <c r="M36" s="263" t="s">
        <v>223</v>
      </c>
      <c r="N36" s="2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 ht="15.75" thickBot="1" x14ac:dyDescent="0.3">
      <c r="A37" s="269" t="e">
        <f>((M37*100)/Points!G14)</f>
        <v>#DIV/0!</v>
      </c>
      <c r="B37" s="248" t="s">
        <v>130</v>
      </c>
      <c r="C37" s="242"/>
      <c r="D37" s="89"/>
      <c r="E37" s="89"/>
      <c r="F37" s="89"/>
      <c r="G37" s="89"/>
      <c r="H37" s="89"/>
      <c r="K37" s="87"/>
      <c r="L37" s="90"/>
      <c r="M37" s="72" t="e">
        <f>IF(D34="non",0,L36)</f>
        <v>#DIV/0!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</row>
    <row r="38" spans="1:45" ht="3" customHeight="1" x14ac:dyDescent="0.25">
      <c r="B38" s="88"/>
      <c r="C38" s="25"/>
      <c r="D38" s="90">
        <f>IF(OR(D37=$AG$3)+(D37=$AG$5),1,0)</f>
        <v>0</v>
      </c>
      <c r="E38" s="90">
        <f t="shared" ref="E38:H38" si="13">IF(OR(E37=$AG$3)+(E37=$AG$5),1,0)</f>
        <v>0</v>
      </c>
      <c r="F38" s="90">
        <f t="shared" si="13"/>
        <v>0</v>
      </c>
      <c r="G38" s="90">
        <f t="shared" si="13"/>
        <v>0</v>
      </c>
      <c r="H38" s="90">
        <f t="shared" si="13"/>
        <v>0</v>
      </c>
      <c r="I38" s="23">
        <f>SUM(D38:H38)</f>
        <v>0</v>
      </c>
      <c r="J38" s="23" t="e">
        <f>(I38+I42)/(I39+I43)</f>
        <v>#DIV/0!</v>
      </c>
      <c r="K38" s="87"/>
      <c r="L38" s="90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</row>
    <row r="39" spans="1:45" ht="3.75" customHeight="1" x14ac:dyDescent="0.25">
      <c r="B39" s="88"/>
      <c r="C39" s="25"/>
      <c r="D39" s="90">
        <f>IF(D37&lt;&gt;"",1,0)</f>
        <v>0</v>
      </c>
      <c r="E39" s="90">
        <f t="shared" ref="E39:H39" si="14">IF(E37&lt;&gt;"",1,0)</f>
        <v>0</v>
      </c>
      <c r="F39" s="90">
        <f t="shared" si="14"/>
        <v>0</v>
      </c>
      <c r="G39" s="90">
        <f t="shared" si="14"/>
        <v>0</v>
      </c>
      <c r="H39" s="90">
        <f t="shared" si="14"/>
        <v>0</v>
      </c>
      <c r="I39" s="23">
        <f t="shared" ref="I39" si="15">SUM(D39:H39)</f>
        <v>0</v>
      </c>
      <c r="K39" s="87"/>
      <c r="L39" s="90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</row>
    <row r="40" spans="1:45" ht="15.75" thickBot="1" x14ac:dyDescent="0.3">
      <c r="A40" s="247" t="e">
        <f>AVERAGE(A37,A45)</f>
        <v>#DIV/0!</v>
      </c>
      <c r="B40" s="88"/>
      <c r="C40" s="242"/>
      <c r="D40" s="78" t="s">
        <v>67</v>
      </c>
      <c r="E40" s="78" t="s">
        <v>68</v>
      </c>
      <c r="F40" s="78" t="s">
        <v>69</v>
      </c>
      <c r="G40" s="78" t="s">
        <v>70</v>
      </c>
      <c r="H40" s="78" t="s">
        <v>71</v>
      </c>
      <c r="K40" s="87"/>
      <c r="L40" s="90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</row>
    <row r="41" spans="1:45" ht="15.75" thickBot="1" x14ac:dyDescent="0.3">
      <c r="A41" s="246" t="e">
        <f>IF(A50=0,A37,A40)</f>
        <v>#DIV/0!</v>
      </c>
      <c r="B41" s="201" t="s">
        <v>130</v>
      </c>
      <c r="C41" s="243"/>
      <c r="D41" s="89"/>
      <c r="E41" s="89"/>
      <c r="F41" s="89"/>
      <c r="G41" s="89"/>
      <c r="H41" s="89"/>
      <c r="K41" s="87"/>
      <c r="L41" s="90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45" ht="3" customHeight="1" x14ac:dyDescent="0.25">
      <c r="B42" s="88"/>
      <c r="C42" s="25"/>
      <c r="D42" s="90">
        <f>IF(OR(D41=$AG$3)+(D41=$AG$5),1,0)</f>
        <v>0</v>
      </c>
      <c r="E42" s="90">
        <f t="shared" ref="E42:H42" si="16">IF(OR(E41=$AG$3)+(E41=$AG$5),1,0)</f>
        <v>0</v>
      </c>
      <c r="F42" s="90">
        <f t="shared" si="16"/>
        <v>0</v>
      </c>
      <c r="G42" s="90">
        <f t="shared" si="16"/>
        <v>0</v>
      </c>
      <c r="H42" s="90">
        <f t="shared" si="16"/>
        <v>0</v>
      </c>
      <c r="I42" s="23">
        <f t="shared" ref="I42:I43" si="17">SUM(D42:H42)</f>
        <v>0</v>
      </c>
      <c r="K42" s="87"/>
      <c r="L42" s="90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45" ht="3" customHeight="1" x14ac:dyDescent="0.25">
      <c r="B43" s="88"/>
      <c r="C43" s="25"/>
      <c r="D43" s="90">
        <f>IF(D41&lt;&gt;"",1,0)</f>
        <v>0</v>
      </c>
      <c r="E43" s="90">
        <f t="shared" ref="E43:H43" si="18">IF(E41&lt;&gt;"",1,0)</f>
        <v>0</v>
      </c>
      <c r="F43" s="90">
        <f t="shared" si="18"/>
        <v>0</v>
      </c>
      <c r="G43" s="90">
        <f t="shared" si="18"/>
        <v>0</v>
      </c>
      <c r="H43" s="90">
        <f t="shared" si="18"/>
        <v>0</v>
      </c>
      <c r="I43" s="23">
        <f t="shared" si="17"/>
        <v>0</v>
      </c>
      <c r="K43" s="87"/>
      <c r="L43" s="90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45" ht="15.75" thickBot="1" x14ac:dyDescent="0.3">
      <c r="B44" s="88"/>
      <c r="C44" s="25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45" ht="16.5" thickBot="1" x14ac:dyDescent="0.3">
      <c r="A45" s="269" t="e">
        <f>((M46*100)/Points!G16)</f>
        <v>#DIV/0!</v>
      </c>
      <c r="B45" s="248" t="s">
        <v>130</v>
      </c>
      <c r="C45" s="244" t="s">
        <v>161</v>
      </c>
      <c r="D45" s="78" t="s">
        <v>62</v>
      </c>
      <c r="E45" s="78" t="s">
        <v>63</v>
      </c>
      <c r="F45" s="78" t="s">
        <v>64</v>
      </c>
      <c r="G45" s="78" t="s">
        <v>65</v>
      </c>
      <c r="H45" s="78" t="s">
        <v>66</v>
      </c>
      <c r="K45" s="87"/>
      <c r="L45" s="90" t="e">
        <f>J47*Points!F16</f>
        <v>#DIV/0!</v>
      </c>
      <c r="M45" s="72" t="s">
        <v>224</v>
      </c>
      <c r="N45" s="2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45" ht="15.75" thickBot="1" x14ac:dyDescent="0.3">
      <c r="B46" s="88"/>
      <c r="C46" s="245"/>
      <c r="D46" s="89"/>
      <c r="E46" s="89"/>
      <c r="F46" s="89"/>
      <c r="G46" s="89"/>
      <c r="H46" s="89"/>
      <c r="K46" s="87"/>
      <c r="L46" s="90"/>
      <c r="M46" s="72" t="e">
        <f>IF(D34="non",0,L45)</f>
        <v>#DIV/0!</v>
      </c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45" ht="3.75" customHeight="1" x14ac:dyDescent="0.25">
      <c r="B47" s="88"/>
      <c r="C47" s="25"/>
      <c r="D47" s="90">
        <f>IF(OR(D46=$AG$3)+(D46=$AG$5),1,0)</f>
        <v>0</v>
      </c>
      <c r="E47" s="90">
        <f t="shared" ref="E47:H47" si="19">IF(OR(E46=$AG$3)+(E46=$AG$5),1,0)</f>
        <v>0</v>
      </c>
      <c r="F47" s="90">
        <f t="shared" si="19"/>
        <v>0</v>
      </c>
      <c r="G47" s="90">
        <f t="shared" si="19"/>
        <v>0</v>
      </c>
      <c r="H47" s="90">
        <f t="shared" si="19"/>
        <v>0</v>
      </c>
      <c r="I47" s="23">
        <f>SUM(D47:H47)</f>
        <v>0</v>
      </c>
      <c r="J47" s="23" t="e">
        <f>(I47+I51)/(I48+I52)</f>
        <v>#DIV/0!</v>
      </c>
      <c r="K47" s="87"/>
      <c r="L47" s="90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45" ht="3" customHeight="1" x14ac:dyDescent="0.25">
      <c r="B48" s="88"/>
      <c r="C48" s="25"/>
      <c r="D48" s="90">
        <f>IF(D46&lt;&gt;"",1,0)</f>
        <v>0</v>
      </c>
      <c r="E48" s="90">
        <f t="shared" ref="E48:H48" si="20">IF(E46&lt;&gt;"",1,0)</f>
        <v>0</v>
      </c>
      <c r="F48" s="90">
        <f t="shared" si="20"/>
        <v>0</v>
      </c>
      <c r="G48" s="90">
        <f t="shared" si="20"/>
        <v>0</v>
      </c>
      <c r="H48" s="90">
        <f t="shared" si="20"/>
        <v>0</v>
      </c>
      <c r="I48" s="23">
        <f t="shared" ref="I48" si="21">SUM(D48:H48)</f>
        <v>0</v>
      </c>
      <c r="K48" s="87"/>
      <c r="L48" s="90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ht="15.75" thickBot="1" x14ac:dyDescent="0.3">
      <c r="B49" s="88"/>
      <c r="C49" s="245"/>
      <c r="D49" s="78" t="s">
        <v>67</v>
      </c>
      <c r="E49" s="78" t="s">
        <v>68</v>
      </c>
      <c r="F49" s="78" t="s">
        <v>69</v>
      </c>
      <c r="G49" s="78" t="s">
        <v>70</v>
      </c>
      <c r="H49" s="78" t="s">
        <v>71</v>
      </c>
      <c r="K49" s="87"/>
      <c r="L49" s="90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ht="15.75" thickBot="1" x14ac:dyDescent="0.3">
      <c r="A50" s="66">
        <f>IF(OR(D46="")*(E46="")*(F46="")*(G46="")*(H46=""),0,1)</f>
        <v>0</v>
      </c>
      <c r="B50" s="88"/>
      <c r="C50" s="245"/>
      <c r="D50" s="89"/>
      <c r="E50" s="89"/>
      <c r="F50" s="89"/>
      <c r="G50" s="89"/>
      <c r="H50" s="89"/>
      <c r="K50" s="87"/>
      <c r="L50" s="90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ht="3" customHeight="1" thickBot="1" x14ac:dyDescent="0.3">
      <c r="B51" s="203"/>
      <c r="C51" s="25"/>
      <c r="D51" s="90">
        <f>IF(OR(D50=$AG$3)+(D50=$AG$5),1,0)</f>
        <v>0</v>
      </c>
      <c r="E51" s="90">
        <f t="shared" ref="E51:H51" si="22">IF(OR(E50=$AG$3)+(E50=$AG$5),1,0)</f>
        <v>0</v>
      </c>
      <c r="F51" s="90">
        <f t="shared" si="22"/>
        <v>0</v>
      </c>
      <c r="G51" s="90">
        <f t="shared" si="22"/>
        <v>0</v>
      </c>
      <c r="H51" s="90">
        <f t="shared" si="22"/>
        <v>0</v>
      </c>
      <c r="I51" s="23">
        <f t="shared" ref="I51:I52" si="23">SUM(D51:H51)</f>
        <v>0</v>
      </c>
      <c r="K51" s="87"/>
      <c r="L51" s="90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ht="3.75" customHeight="1" thickBot="1" x14ac:dyDescent="0.3">
      <c r="B52" s="88"/>
      <c r="C52" s="100"/>
      <c r="D52" s="90">
        <f>IF(D50&lt;&gt;"",1,0)</f>
        <v>0</v>
      </c>
      <c r="E52" s="90">
        <f t="shared" ref="E52:H52" si="24">IF(E50&lt;&gt;"",1,0)</f>
        <v>0</v>
      </c>
      <c r="F52" s="90">
        <f t="shared" si="24"/>
        <v>0</v>
      </c>
      <c r="G52" s="90">
        <f t="shared" si="24"/>
        <v>0</v>
      </c>
      <c r="H52" s="90">
        <f t="shared" si="24"/>
        <v>0</v>
      </c>
      <c r="I52" s="23">
        <f t="shared" si="23"/>
        <v>0</v>
      </c>
      <c r="K52" s="87"/>
      <c r="L52" s="90">
        <f t="shared" ref="L52" si="25">IF(D52="oui",3,0)</f>
        <v>0</v>
      </c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ht="5.25" customHeight="1" thickBot="1" x14ac:dyDescent="0.3">
      <c r="B53" s="93"/>
      <c r="C53" s="94"/>
      <c r="D53" s="95"/>
      <c r="E53" s="95"/>
      <c r="F53" s="95"/>
      <c r="G53" s="95"/>
      <c r="H53" s="95"/>
      <c r="I53" s="95"/>
      <c r="J53" s="95"/>
      <c r="K53" s="96"/>
      <c r="L53" s="95"/>
      <c r="M53" s="9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</row>
    <row r="54" spans="1:45" ht="15.75" thickBot="1" x14ac:dyDescent="0.3"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</row>
    <row r="55" spans="1:45" ht="15.75" thickBot="1" x14ac:dyDescent="0.3">
      <c r="B55" s="85" t="s">
        <v>118</v>
      </c>
      <c r="C55" s="101" t="s">
        <v>213</v>
      </c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</row>
    <row r="56" spans="1:45" ht="16.5" thickBot="1" x14ac:dyDescent="0.3">
      <c r="B56" s="249"/>
      <c r="C56" s="250" t="s">
        <v>238</v>
      </c>
      <c r="D56" s="89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</row>
    <row r="57" spans="1:45" ht="7.5" customHeight="1" x14ac:dyDescent="0.25">
      <c r="B57" s="106"/>
      <c r="C57" s="25"/>
      <c r="D57" s="91">
        <f>IF(D56="oui",1,0)</f>
        <v>0</v>
      </c>
      <c r="E57" s="208">
        <f>IF(D56="non",1,0)</f>
        <v>0</v>
      </c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</row>
    <row r="58" spans="1:45" ht="16.5" thickBot="1" x14ac:dyDescent="0.3">
      <c r="A58" s="66">
        <f>((M59*100)/Points!G18)</f>
        <v>0</v>
      </c>
      <c r="B58" s="265" t="s">
        <v>130</v>
      </c>
      <c r="C58" s="251"/>
      <c r="D58" s="117" t="s">
        <v>214</v>
      </c>
      <c r="E58" s="117" t="s">
        <v>215</v>
      </c>
      <c r="F58" s="117" t="s">
        <v>216</v>
      </c>
      <c r="I58" s="67"/>
      <c r="L58" s="90">
        <f>IF(I61=0,0,J60*Points!F18)</f>
        <v>0</v>
      </c>
      <c r="M58" s="263" t="s">
        <v>226</v>
      </c>
      <c r="N58" s="263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</row>
    <row r="59" spans="1:45" ht="16.5" thickBot="1" x14ac:dyDescent="0.3">
      <c r="A59" s="66">
        <f>((M63*100)/Points!G20)</f>
        <v>0</v>
      </c>
      <c r="B59" s="266" t="s">
        <v>130</v>
      </c>
      <c r="C59" s="251" t="s">
        <v>239</v>
      </c>
      <c r="D59" s="89"/>
      <c r="E59" s="89"/>
      <c r="F59" s="89"/>
      <c r="M59" s="72">
        <f>(L58*D57)</f>
        <v>0</v>
      </c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</row>
    <row r="60" spans="1:45" ht="3.75" customHeight="1" x14ac:dyDescent="0.25">
      <c r="B60" s="106"/>
      <c r="C60" s="25"/>
      <c r="D60" s="90">
        <f>IF(D59=$AG$3,1,0)</f>
        <v>0</v>
      </c>
      <c r="E60" s="90">
        <f t="shared" ref="E60:F60" si="26">IF(E59=$AG$3,1,0)</f>
        <v>0</v>
      </c>
      <c r="F60" s="90">
        <f t="shared" si="26"/>
        <v>0</v>
      </c>
      <c r="I60" s="23">
        <f>SUM(D60:H60)</f>
        <v>0</v>
      </c>
      <c r="J60" s="23" t="e">
        <f>(I60)/(I61)</f>
        <v>#DIV/0!</v>
      </c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</row>
    <row r="61" spans="1:45" ht="3" customHeight="1" x14ac:dyDescent="0.25">
      <c r="B61" s="106"/>
      <c r="C61" s="25"/>
      <c r="D61" s="90">
        <f>IF(D59&lt;&gt;"",1,0)</f>
        <v>0</v>
      </c>
      <c r="E61" s="90">
        <f t="shared" ref="E61:F61" si="27">IF(E59&lt;&gt;"",1,0)</f>
        <v>0</v>
      </c>
      <c r="F61" s="90">
        <f t="shared" si="27"/>
        <v>0</v>
      </c>
      <c r="I61" s="23">
        <f t="shared" ref="I61" si="28">SUM(D61:H61)</f>
        <v>0</v>
      </c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</row>
    <row r="62" spans="1:45" ht="16.5" thickBot="1" x14ac:dyDescent="0.3">
      <c r="B62" s="106"/>
      <c r="C62" s="251" t="s">
        <v>217</v>
      </c>
      <c r="D62" s="117" t="s">
        <v>62</v>
      </c>
      <c r="E62" s="78" t="s">
        <v>63</v>
      </c>
      <c r="F62" s="78" t="s">
        <v>64</v>
      </c>
      <c r="G62" s="78" t="s">
        <v>65</v>
      </c>
      <c r="H62" s="78" t="s">
        <v>66</v>
      </c>
      <c r="L62" s="90">
        <f>IF((I64+I68)=0,0,J64*Points!F18)</f>
        <v>0</v>
      </c>
      <c r="M62" s="263" t="s">
        <v>225</v>
      </c>
      <c r="N62" s="263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</row>
    <row r="63" spans="1:45" ht="15.75" thickBot="1" x14ac:dyDescent="0.3">
      <c r="B63" s="106"/>
      <c r="C63" s="252" t="s">
        <v>240</v>
      </c>
      <c r="D63" s="89"/>
      <c r="E63" s="89"/>
      <c r="F63" s="89"/>
      <c r="G63" s="89"/>
      <c r="H63" s="89"/>
      <c r="L63" s="90"/>
      <c r="M63" s="72">
        <f>(L62*E57)</f>
        <v>0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ht="2.25" customHeight="1" x14ac:dyDescent="0.25">
      <c r="B64" s="24"/>
      <c r="C64" s="252"/>
      <c r="D64" s="90">
        <f>IF(D63=$AG$3,1,0)</f>
        <v>0</v>
      </c>
      <c r="E64" s="90">
        <f t="shared" ref="E64:H64" si="29">IF(E63=$AG$3,1,0)</f>
        <v>0</v>
      </c>
      <c r="F64" s="90">
        <f>IF(F63=$AG$3,1,0)</f>
        <v>0</v>
      </c>
      <c r="G64" s="90">
        <f t="shared" si="29"/>
        <v>0</v>
      </c>
      <c r="H64" s="90">
        <f t="shared" si="29"/>
        <v>0</v>
      </c>
      <c r="I64" s="23">
        <f>SUM(D64:H64)</f>
        <v>0</v>
      </c>
      <c r="J64" s="23" t="e">
        <f>(I64+I68)/(I65+I69)</f>
        <v>#DIV/0!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3" customHeight="1" x14ac:dyDescent="0.25">
      <c r="B65" s="24"/>
      <c r="C65" s="252"/>
      <c r="D65" s="90">
        <f>IF(D63&lt;&gt;"",1,0)</f>
        <v>0</v>
      </c>
      <c r="E65" s="90">
        <f t="shared" ref="E65:H65" si="30">IF(E63&lt;&gt;"",1,0)</f>
        <v>0</v>
      </c>
      <c r="F65" s="90">
        <f t="shared" si="30"/>
        <v>0</v>
      </c>
      <c r="G65" s="90">
        <f t="shared" si="30"/>
        <v>0</v>
      </c>
      <c r="H65" s="90">
        <f t="shared" si="30"/>
        <v>0</v>
      </c>
      <c r="I65" s="23">
        <f t="shared" ref="I65" si="31">SUM(D65:H65)</f>
        <v>0</v>
      </c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</row>
    <row r="66" spans="1:45" ht="15.75" thickBot="1" x14ac:dyDescent="0.3">
      <c r="B66" s="24"/>
      <c r="C66" s="252"/>
      <c r="D66" s="78" t="s">
        <v>67</v>
      </c>
      <c r="E66" s="78" t="s">
        <v>68</v>
      </c>
      <c r="F66" s="78" t="s">
        <v>69</v>
      </c>
      <c r="G66" s="78" t="s">
        <v>70</v>
      </c>
      <c r="H66" s="78" t="s">
        <v>71</v>
      </c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</row>
    <row r="67" spans="1:45" ht="12.95" customHeight="1" thickBot="1" x14ac:dyDescent="0.3">
      <c r="B67" s="24"/>
      <c r="C67" s="270"/>
      <c r="D67" s="89"/>
      <c r="E67" s="89"/>
      <c r="F67" s="89"/>
      <c r="G67" s="89"/>
      <c r="H67" s="89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</row>
    <row r="68" spans="1:45" ht="3.6" customHeight="1" thickBot="1" x14ac:dyDescent="0.3">
      <c r="B68" s="5"/>
      <c r="C68" s="7"/>
      <c r="D68" s="90">
        <f>IF(D67=$AG$3,1,0)</f>
        <v>0</v>
      </c>
      <c r="E68" s="90">
        <f t="shared" ref="E68:H68" si="32">IF(E67=$AG$3,1,0)</f>
        <v>0</v>
      </c>
      <c r="F68" s="90">
        <f t="shared" si="32"/>
        <v>0</v>
      </c>
      <c r="G68" s="90">
        <f t="shared" si="32"/>
        <v>0</v>
      </c>
      <c r="H68" s="90">
        <f t="shared" si="32"/>
        <v>0</v>
      </c>
      <c r="I68" s="23">
        <f>SUM(D68:H68)</f>
        <v>0</v>
      </c>
      <c r="J68" s="23" t="e">
        <f>(I68+I74)/(I69+#REF!)</f>
        <v>#REF!</v>
      </c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</row>
    <row r="69" spans="1:45" ht="4.5" customHeight="1" thickBot="1" x14ac:dyDescent="0.3">
      <c r="B69" s="5"/>
      <c r="C69" s="7"/>
      <c r="D69" s="90">
        <f>IF(D67&lt;&gt;"",1,0)</f>
        <v>0</v>
      </c>
      <c r="E69" s="90">
        <f t="shared" ref="E69:H69" si="33">IF(E67&lt;&gt;"",1,0)</f>
        <v>0</v>
      </c>
      <c r="F69" s="90">
        <f t="shared" si="33"/>
        <v>0</v>
      </c>
      <c r="G69" s="90">
        <f t="shared" si="33"/>
        <v>0</v>
      </c>
      <c r="H69" s="90">
        <f t="shared" si="33"/>
        <v>0</v>
      </c>
      <c r="I69" s="23">
        <f t="shared" ref="I69" si="34">SUM(D69:H69)</f>
        <v>0</v>
      </c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</row>
    <row r="70" spans="1:45" ht="15" customHeight="1" thickBot="1" x14ac:dyDescent="0.3">
      <c r="B70" s="5"/>
      <c r="C70" s="251" t="s">
        <v>241</v>
      </c>
      <c r="D70" s="89"/>
      <c r="L70" s="90">
        <f>IF(D70="oui",Points!F20,0)</f>
        <v>0</v>
      </c>
      <c r="M70" s="284">
        <f>L70</f>
        <v>0</v>
      </c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</row>
    <row r="71" spans="1:45" ht="2.1" customHeight="1" thickBot="1" x14ac:dyDescent="0.3">
      <c r="B71" s="5"/>
      <c r="C71" s="23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</row>
    <row r="72" spans="1:45" ht="5.25" customHeight="1" thickBot="1" x14ac:dyDescent="0.3">
      <c r="B72" s="93"/>
      <c r="C72" s="94"/>
      <c r="D72" s="94"/>
      <c r="E72" s="95"/>
      <c r="F72" s="95"/>
      <c r="G72" s="95"/>
      <c r="H72" s="95"/>
      <c r="I72" s="95"/>
      <c r="J72" s="95"/>
      <c r="K72" s="96"/>
      <c r="L72" s="95"/>
      <c r="M72" s="9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</row>
    <row r="73" spans="1:45" x14ac:dyDescent="0.25"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</row>
    <row r="74" spans="1:45" x14ac:dyDescent="0.25"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</row>
    <row r="75" spans="1:45" x14ac:dyDescent="0.25">
      <c r="G75" s="67"/>
      <c r="M75" s="66"/>
      <c r="N75" s="67"/>
      <c r="O75" s="143"/>
      <c r="P75" s="143"/>
      <c r="Q75" s="143"/>
      <c r="R75" s="143"/>
      <c r="S75" s="143"/>
      <c r="T75" s="143"/>
      <c r="U75" s="143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</row>
    <row r="76" spans="1:45" ht="15.75" thickBot="1" x14ac:dyDescent="0.3">
      <c r="M76" s="66"/>
      <c r="N76" s="67"/>
      <c r="O76" s="143"/>
      <c r="P76" s="143"/>
      <c r="Q76" s="143"/>
      <c r="R76" s="143"/>
      <c r="S76" s="143"/>
      <c r="T76" s="143"/>
      <c r="U76" s="143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</row>
    <row r="77" spans="1:45" ht="15.75" thickBot="1" x14ac:dyDescent="0.3">
      <c r="B77" s="258" t="s">
        <v>119</v>
      </c>
      <c r="C77" s="101" t="s">
        <v>122</v>
      </c>
      <c r="L77" s="90" t="e">
        <f>IF(L78&gt;0,L78,0)</f>
        <v>#DIV/0!</v>
      </c>
      <c r="M77" s="263" t="s">
        <v>227</v>
      </c>
      <c r="N77" s="267"/>
      <c r="O77" s="143"/>
      <c r="P77" s="143"/>
      <c r="Q77" s="143"/>
      <c r="R77" s="143"/>
      <c r="S77" s="143"/>
      <c r="T77" s="143"/>
      <c r="U77" s="143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</row>
    <row r="78" spans="1:45" ht="15.75" x14ac:dyDescent="0.25">
      <c r="A78" s="145" t="e">
        <f>((M78*100)/Points!G33)</f>
        <v>#DIV/0!</v>
      </c>
      <c r="B78" s="144" t="s">
        <v>130</v>
      </c>
      <c r="C78" s="134" t="s">
        <v>254</v>
      </c>
      <c r="L78" s="120" t="e">
        <f>IF(D93=$AG$3,(L80-K94),L80)</f>
        <v>#DIV/0!</v>
      </c>
      <c r="M78" s="72" t="e">
        <f>L77+L96</f>
        <v>#DIV/0!</v>
      </c>
      <c r="N78" s="67"/>
      <c r="O78" s="143"/>
      <c r="P78" s="143"/>
      <c r="Q78" s="143"/>
      <c r="R78" s="143"/>
      <c r="S78" s="143"/>
      <c r="T78" s="143"/>
      <c r="U78" s="143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</row>
    <row r="79" spans="1:45" ht="6" customHeight="1" x14ac:dyDescent="0.25">
      <c r="B79" s="106"/>
      <c r="C79" s="100"/>
      <c r="D79" s="118"/>
      <c r="E79" s="118"/>
      <c r="F79" s="118"/>
      <c r="G79" s="118"/>
      <c r="H79" s="118"/>
      <c r="I79" s="118"/>
      <c r="J79" s="118"/>
      <c r="K79" s="121"/>
      <c r="L79" s="90"/>
      <c r="M79" s="66"/>
      <c r="N79" s="67"/>
      <c r="O79" s="143"/>
      <c r="P79" s="143"/>
      <c r="Q79" s="143"/>
      <c r="R79" s="143"/>
      <c r="S79" s="143"/>
      <c r="T79" s="143"/>
      <c r="U79" s="143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</row>
    <row r="80" spans="1:45" ht="15.75" thickBot="1" x14ac:dyDescent="0.3">
      <c r="B80" s="106"/>
      <c r="C80" s="126"/>
      <c r="D80" s="78" t="str">
        <f>'Infos service'!C28</f>
        <v>IM</v>
      </c>
      <c r="E80" s="78" t="str">
        <f>'Infos service'!D28</f>
        <v>IV</v>
      </c>
      <c r="F80" s="78" t="str">
        <f>'Infos service'!E28</f>
        <v>Sous cut</v>
      </c>
      <c r="G80" s="78" t="str">
        <f>'Infos service'!F28</f>
        <v xml:space="preserve">Hémoculture </v>
      </c>
      <c r="H80" s="78" t="str">
        <f>'Infos service'!G28</f>
        <v>Cathéter</v>
      </c>
      <c r="K80" s="87"/>
      <c r="L80" s="120" t="e">
        <f>J82*Points!F32</f>
        <v>#DIV/0!</v>
      </c>
      <c r="M80" s="66"/>
      <c r="N80" s="102"/>
      <c r="P80" s="175">
        <f>IF((K80&gt;=50)*(K80&lt;60),1,0)</f>
        <v>0</v>
      </c>
      <c r="Q80" s="175">
        <f>IF((K80&gt;=60)*(K80&lt;70),2,0)</f>
        <v>0</v>
      </c>
      <c r="R80" s="176">
        <f>IF((K80&gt;=70)*(K80&lt;80),3,0)</f>
        <v>0</v>
      </c>
      <c r="S80" s="175">
        <f>IF((K80&gt;=80)*(K80&lt;90),4,0)</f>
        <v>0</v>
      </c>
      <c r="T80" s="175">
        <f>IF((D80&lt;&gt;"")*(K80&gt;90),5,0)</f>
        <v>0</v>
      </c>
      <c r="U80" s="177">
        <f>MAX(N80:T80)</f>
        <v>0</v>
      </c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</row>
    <row r="81" spans="2:45" ht="15.75" thickBot="1" x14ac:dyDescent="0.3">
      <c r="B81" s="106"/>
      <c r="C81" s="126"/>
      <c r="D81" s="89"/>
      <c r="E81" s="89"/>
      <c r="F81" s="89"/>
      <c r="G81" s="89"/>
      <c r="H81" s="89"/>
      <c r="K81" s="87"/>
      <c r="L81" s="90"/>
      <c r="M81" s="66"/>
      <c r="N81" s="102"/>
      <c r="U81" s="17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</row>
    <row r="82" spans="2:45" ht="3" customHeight="1" x14ac:dyDescent="0.25">
      <c r="B82" s="106"/>
      <c r="C82" s="100"/>
      <c r="D82" s="90">
        <f>IF(D81=$AG$3,1,0)</f>
        <v>0</v>
      </c>
      <c r="E82" s="90">
        <f t="shared" ref="E82:H82" si="35">IF(E81=$AG$3,1,0)</f>
        <v>0</v>
      </c>
      <c r="F82" s="90">
        <f t="shared" si="35"/>
        <v>0</v>
      </c>
      <c r="G82" s="90">
        <f t="shared" si="35"/>
        <v>0</v>
      </c>
      <c r="H82" s="90">
        <f t="shared" si="35"/>
        <v>0</v>
      </c>
      <c r="I82" s="23">
        <f>SUM(D82:H82)</f>
        <v>0</v>
      </c>
      <c r="J82" s="23" t="e">
        <f>(I82+I86+I90)/(I83+I87+I91)</f>
        <v>#DIV/0!</v>
      </c>
      <c r="K82" s="105"/>
      <c r="L82" s="90"/>
      <c r="M82" s="66"/>
      <c r="N82" s="102"/>
      <c r="U82" s="17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</row>
    <row r="83" spans="2:45" ht="3.75" customHeight="1" x14ac:dyDescent="0.25">
      <c r="B83" s="106"/>
      <c r="C83" s="100"/>
      <c r="D83" s="90">
        <f>IF(D81&lt;&gt;"",1,0)</f>
        <v>0</v>
      </c>
      <c r="E83" s="90">
        <f t="shared" ref="E83:H83" si="36">IF(E81&lt;&gt;"",1,0)</f>
        <v>0</v>
      </c>
      <c r="F83" s="90">
        <f t="shared" si="36"/>
        <v>0</v>
      </c>
      <c r="G83" s="90">
        <f t="shared" si="36"/>
        <v>0</v>
      </c>
      <c r="H83" s="90">
        <f t="shared" si="36"/>
        <v>0</v>
      </c>
      <c r="I83" s="23">
        <f>SUM(D83:H83)</f>
        <v>0</v>
      </c>
      <c r="K83" s="87"/>
      <c r="L83" s="90"/>
      <c r="M83" s="66"/>
      <c r="N83" s="102"/>
      <c r="U83" s="17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</row>
    <row r="84" spans="2:45" ht="15.75" thickBot="1" x14ac:dyDescent="0.3">
      <c r="B84" s="106"/>
      <c r="C84" s="126"/>
      <c r="D84" s="268" t="str">
        <f>'Infos service'!C32</f>
        <v>Aiguille de Huber</v>
      </c>
      <c r="E84" s="78" t="str">
        <f>'Infos service'!D32</f>
        <v>Lancet</v>
      </c>
      <c r="F84" s="78" t="str">
        <f>'Infos service'!E32</f>
        <v>Aiguille pour stylo à insuline</v>
      </c>
      <c r="G84" s="78" t="str">
        <f>'Infos service'!F32</f>
        <v xml:space="preserve">Matériel piquant pour ponction </v>
      </c>
      <c r="H84" s="78">
        <f>'Infos service'!G32</f>
        <v>0</v>
      </c>
      <c r="K84" s="87"/>
      <c r="L84" s="90"/>
      <c r="M84" s="66"/>
      <c r="N84" s="102"/>
      <c r="U84" s="17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</row>
    <row r="85" spans="2:45" ht="15.75" thickBot="1" x14ac:dyDescent="0.3">
      <c r="B85" s="106"/>
      <c r="C85" s="126"/>
      <c r="D85" s="89"/>
      <c r="E85" s="89"/>
      <c r="F85" s="89"/>
      <c r="G85" s="89"/>
      <c r="H85" s="89"/>
      <c r="K85" s="87"/>
      <c r="L85" s="90"/>
      <c r="M85" s="66"/>
      <c r="N85" s="102"/>
      <c r="U85" s="17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</row>
    <row r="86" spans="2:45" ht="3" customHeight="1" x14ac:dyDescent="0.25">
      <c r="B86" s="106"/>
      <c r="C86" s="100"/>
      <c r="D86" s="90">
        <f>IF(D85=$AG$3,1,0)</f>
        <v>0</v>
      </c>
      <c r="E86" s="90">
        <f t="shared" ref="E86:H86" si="37">IF(E85=$AG$3,1,0)</f>
        <v>0</v>
      </c>
      <c r="F86" s="90">
        <f t="shared" si="37"/>
        <v>0</v>
      </c>
      <c r="G86" s="90">
        <f t="shared" si="37"/>
        <v>0</v>
      </c>
      <c r="H86" s="90">
        <f t="shared" si="37"/>
        <v>0</v>
      </c>
      <c r="I86" s="23">
        <f t="shared" ref="I86:I87" si="38">SUM(D86:H86)</f>
        <v>0</v>
      </c>
      <c r="K86" s="87"/>
      <c r="L86" s="90"/>
      <c r="M86" s="66"/>
      <c r="N86" s="102"/>
      <c r="U86" s="17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</row>
    <row r="87" spans="2:45" ht="3" customHeight="1" x14ac:dyDescent="0.25">
      <c r="B87" s="106"/>
      <c r="C87" s="100"/>
      <c r="D87" s="90">
        <f>IF(D85&lt;&gt;"",1,0)</f>
        <v>0</v>
      </c>
      <c r="E87" s="90">
        <f t="shared" ref="E87:H87" si="39">IF(E85&lt;&gt;"",1,0)</f>
        <v>0</v>
      </c>
      <c r="F87" s="90">
        <f t="shared" si="39"/>
        <v>0</v>
      </c>
      <c r="G87" s="90">
        <f t="shared" si="39"/>
        <v>0</v>
      </c>
      <c r="H87" s="90">
        <f t="shared" si="39"/>
        <v>0</v>
      </c>
      <c r="I87" s="23">
        <f t="shared" si="38"/>
        <v>0</v>
      </c>
      <c r="K87" s="87"/>
      <c r="L87" s="90"/>
      <c r="M87" s="66"/>
      <c r="N87" s="102"/>
      <c r="U87" s="17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</row>
    <row r="88" spans="2:45" ht="15.75" thickBot="1" x14ac:dyDescent="0.3">
      <c r="B88" s="106"/>
      <c r="C88" s="126"/>
      <c r="D88" s="268">
        <f>'Infos service'!C36</f>
        <v>0</v>
      </c>
      <c r="E88" s="78">
        <f>'Infos service'!D36</f>
        <v>0</v>
      </c>
      <c r="F88" s="78">
        <f>'Infos service'!E36</f>
        <v>0</v>
      </c>
      <c r="G88" s="78">
        <f>'Infos service'!F36</f>
        <v>0</v>
      </c>
      <c r="H88" s="78">
        <f>'Infos service'!G36</f>
        <v>0</v>
      </c>
      <c r="K88" s="87"/>
      <c r="L88" s="90"/>
      <c r="M88" s="66"/>
      <c r="N88" s="102"/>
      <c r="U88" s="17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</row>
    <row r="89" spans="2:45" ht="15.75" thickBot="1" x14ac:dyDescent="0.3">
      <c r="B89" s="106"/>
      <c r="C89" s="126"/>
      <c r="D89" s="89"/>
      <c r="E89" s="89"/>
      <c r="F89" s="89"/>
      <c r="G89" s="89"/>
      <c r="H89" s="89"/>
      <c r="K89" s="87"/>
      <c r="L89" s="90"/>
      <c r="M89" s="66"/>
      <c r="N89" s="102"/>
      <c r="U89" s="17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</row>
    <row r="90" spans="2:45" ht="3" customHeight="1" x14ac:dyDescent="0.25">
      <c r="B90" s="106"/>
      <c r="C90" s="100"/>
      <c r="D90" s="90">
        <f>IF(D89=$AG$3,1,0)</f>
        <v>0</v>
      </c>
      <c r="E90" s="90">
        <f t="shared" ref="E90:H90" si="40">IF(E89=$AG$3,1,0)</f>
        <v>0</v>
      </c>
      <c r="F90" s="90">
        <f t="shared" si="40"/>
        <v>0</v>
      </c>
      <c r="G90" s="90">
        <f t="shared" si="40"/>
        <v>0</v>
      </c>
      <c r="H90" s="90">
        <f t="shared" si="40"/>
        <v>0</v>
      </c>
      <c r="I90" s="23">
        <f t="shared" ref="I90:I91" si="41">SUM(D90:H90)</f>
        <v>0</v>
      </c>
      <c r="K90" s="87"/>
      <c r="L90" s="90"/>
      <c r="M90" s="66"/>
      <c r="N90" s="102"/>
      <c r="U90" s="17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</row>
    <row r="91" spans="2:45" ht="3" customHeight="1" thickBot="1" x14ac:dyDescent="0.3">
      <c r="B91" s="106"/>
      <c r="C91" s="123"/>
      <c r="D91" s="90">
        <f>IF(D89&lt;&gt;"",1,0)</f>
        <v>0</v>
      </c>
      <c r="E91" s="90">
        <f t="shared" ref="E91:H91" si="42">IF(E89&lt;&gt;"",1,0)</f>
        <v>0</v>
      </c>
      <c r="F91" s="90">
        <f t="shared" si="42"/>
        <v>0</v>
      </c>
      <c r="G91" s="90">
        <f t="shared" si="42"/>
        <v>0</v>
      </c>
      <c r="H91" s="90">
        <f t="shared" si="42"/>
        <v>0</v>
      </c>
      <c r="I91" s="23">
        <f t="shared" si="41"/>
        <v>0</v>
      </c>
      <c r="K91" s="87"/>
      <c r="L91" s="90"/>
      <c r="M91" s="66"/>
      <c r="N91" s="102"/>
      <c r="U91" s="17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</row>
    <row r="92" spans="2:45" ht="13.5" customHeight="1" thickBot="1" x14ac:dyDescent="0.3">
      <c r="B92" s="106"/>
      <c r="C92" s="23"/>
      <c r="K92" s="91"/>
      <c r="L92" s="90"/>
      <c r="M92" s="66"/>
      <c r="N92" s="102"/>
      <c r="U92" s="17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</row>
    <row r="93" spans="2:45" ht="19.5" customHeight="1" thickBot="1" x14ac:dyDescent="0.3">
      <c r="B93" s="106"/>
      <c r="C93" s="132" t="s">
        <v>245</v>
      </c>
      <c r="D93" s="81"/>
      <c r="E93" s="82"/>
      <c r="F93" s="82"/>
      <c r="G93" s="82"/>
      <c r="H93" s="82"/>
      <c r="I93" s="82"/>
      <c r="J93" s="82"/>
      <c r="K93" s="121"/>
      <c r="L93" s="90"/>
      <c r="M93" s="66"/>
      <c r="N93" s="102"/>
      <c r="U93" s="17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</row>
    <row r="94" spans="2:45" ht="19.5" customHeight="1" thickBot="1" x14ac:dyDescent="0.3">
      <c r="B94" s="106"/>
      <c r="C94" s="132" t="s">
        <v>155</v>
      </c>
      <c r="D94" s="81"/>
      <c r="E94" s="118"/>
      <c r="F94" s="118"/>
      <c r="G94" s="118"/>
      <c r="H94" s="118"/>
      <c r="I94" s="118"/>
      <c r="J94" s="118"/>
      <c r="K94" s="121">
        <f>IF(D94&lt;=20,(D94/2),Points!F32)</f>
        <v>0</v>
      </c>
      <c r="L94" s="90"/>
      <c r="M94" s="66"/>
      <c r="N94" s="102"/>
      <c r="U94" s="17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</row>
    <row r="95" spans="2:45" ht="13.5" customHeight="1" thickBot="1" x14ac:dyDescent="0.3">
      <c r="B95" s="106"/>
      <c r="C95" s="23"/>
      <c r="K95" s="91"/>
      <c r="L95" s="90"/>
      <c r="M95" s="66"/>
      <c r="N95" s="102"/>
      <c r="U95" s="17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</row>
    <row r="96" spans="2:45" ht="32.25" thickBot="1" x14ac:dyDescent="0.3">
      <c r="B96" s="106"/>
      <c r="C96" s="135" t="s">
        <v>255</v>
      </c>
      <c r="D96" s="78" t="s">
        <v>62</v>
      </c>
      <c r="E96" s="78" t="s">
        <v>63</v>
      </c>
      <c r="F96" s="78" t="s">
        <v>64</v>
      </c>
      <c r="G96" s="78" t="s">
        <v>65</v>
      </c>
      <c r="H96" s="78" t="s">
        <v>66</v>
      </c>
      <c r="K96" s="87"/>
      <c r="L96" s="90" t="e">
        <f>J98*Points!F33</f>
        <v>#DIV/0!</v>
      </c>
      <c r="M96" s="66"/>
      <c r="N96" s="102"/>
      <c r="U96" s="17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</row>
    <row r="97" spans="2:45" ht="15.75" thickBot="1" x14ac:dyDescent="0.3">
      <c r="B97" s="106"/>
      <c r="C97" s="126"/>
      <c r="D97" s="89"/>
      <c r="E97" s="89"/>
      <c r="F97" s="89"/>
      <c r="G97" s="89"/>
      <c r="H97" s="89"/>
      <c r="K97" s="87"/>
      <c r="L97" s="90"/>
      <c r="M97" s="66"/>
      <c r="N97" s="102"/>
      <c r="U97" s="17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</row>
    <row r="98" spans="2:45" ht="3" customHeight="1" x14ac:dyDescent="0.25">
      <c r="B98" s="106"/>
      <c r="C98" s="100"/>
      <c r="D98" s="90">
        <f>IF(D97=$AG$3,1,0)</f>
        <v>0</v>
      </c>
      <c r="E98" s="90">
        <f t="shared" ref="E98:H98" si="43">IF(E97=$AG$3,1,0)</f>
        <v>0</v>
      </c>
      <c r="F98" s="90">
        <f t="shared" si="43"/>
        <v>0</v>
      </c>
      <c r="G98" s="90">
        <f t="shared" si="43"/>
        <v>0</v>
      </c>
      <c r="H98" s="90">
        <f t="shared" si="43"/>
        <v>0</v>
      </c>
      <c r="I98" s="23">
        <f>SUM(D98:H98)</f>
        <v>0</v>
      </c>
      <c r="J98" s="23" t="e">
        <f>(I98+I102+I106)/(I99+I103+I107)</f>
        <v>#DIV/0!</v>
      </c>
      <c r="K98" s="105"/>
      <c r="L98" s="90"/>
      <c r="M98" s="66"/>
      <c r="N98" s="102"/>
      <c r="U98" s="17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</row>
    <row r="99" spans="2:45" ht="3.75" customHeight="1" x14ac:dyDescent="0.25">
      <c r="B99" s="106"/>
      <c r="C99" s="100"/>
      <c r="D99" s="90">
        <f>IF(D97&lt;&gt;"",1,0)</f>
        <v>0</v>
      </c>
      <c r="E99" s="90">
        <f t="shared" ref="E99:H99" si="44">IF(E97&lt;&gt;"",1,0)</f>
        <v>0</v>
      </c>
      <c r="F99" s="90">
        <f t="shared" si="44"/>
        <v>0</v>
      </c>
      <c r="G99" s="90">
        <f t="shared" si="44"/>
        <v>0</v>
      </c>
      <c r="H99" s="90">
        <f t="shared" si="44"/>
        <v>0</v>
      </c>
      <c r="I99" s="23">
        <f>SUM(D99:H99)</f>
        <v>0</v>
      </c>
      <c r="K99" s="87"/>
      <c r="L99" s="90"/>
      <c r="M99" s="66"/>
      <c r="N99" s="102"/>
      <c r="U99" s="17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</row>
    <row r="100" spans="2:45" ht="15.75" thickBot="1" x14ac:dyDescent="0.3">
      <c r="B100" s="106"/>
      <c r="C100" s="126"/>
      <c r="D100" s="78" t="s">
        <v>67</v>
      </c>
      <c r="E100" s="78" t="s">
        <v>68</v>
      </c>
      <c r="F100" s="78" t="s">
        <v>69</v>
      </c>
      <c r="G100" s="78" t="s">
        <v>70</v>
      </c>
      <c r="H100" s="78" t="s">
        <v>71</v>
      </c>
      <c r="K100" s="87"/>
      <c r="L100" s="90"/>
      <c r="M100" s="66"/>
      <c r="N100" s="102"/>
      <c r="U100" s="17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</row>
    <row r="101" spans="2:45" ht="15.75" thickBot="1" x14ac:dyDescent="0.3">
      <c r="B101" s="106"/>
      <c r="C101" s="126"/>
      <c r="D101" s="89"/>
      <c r="E101" s="89"/>
      <c r="F101" s="89"/>
      <c r="G101" s="89"/>
      <c r="H101" s="89"/>
      <c r="K101" s="87"/>
      <c r="L101" s="90"/>
      <c r="M101" s="66"/>
      <c r="N101" s="102"/>
      <c r="U101" s="17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</row>
    <row r="102" spans="2:45" ht="2.25" customHeight="1" x14ac:dyDescent="0.25">
      <c r="B102" s="106"/>
      <c r="C102" s="100"/>
      <c r="D102" s="90">
        <f>IF(D101=$AG$3,1,0)</f>
        <v>0</v>
      </c>
      <c r="E102" s="90">
        <f t="shared" ref="E102:H102" si="45">IF(E101=$AG$3,1,0)</f>
        <v>0</v>
      </c>
      <c r="F102" s="90">
        <f t="shared" si="45"/>
        <v>0</v>
      </c>
      <c r="G102" s="90">
        <f t="shared" si="45"/>
        <v>0</v>
      </c>
      <c r="H102" s="90">
        <f t="shared" si="45"/>
        <v>0</v>
      </c>
      <c r="I102" s="23">
        <f t="shared" ref="I102:I103" si="46">SUM(D102:H102)</f>
        <v>0</v>
      </c>
      <c r="K102" s="87"/>
      <c r="L102" s="90"/>
      <c r="M102" s="66"/>
      <c r="N102" s="102"/>
      <c r="U102" s="17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</row>
    <row r="103" spans="2:45" ht="3" customHeight="1" x14ac:dyDescent="0.25">
      <c r="B103" s="106"/>
      <c r="C103" s="100"/>
      <c r="D103" s="90">
        <f>IF(D101&lt;&gt;"",1,0)</f>
        <v>0</v>
      </c>
      <c r="E103" s="90">
        <f t="shared" ref="E103:H103" si="47">IF(E101&lt;&gt;"",1,0)</f>
        <v>0</v>
      </c>
      <c r="F103" s="90">
        <f t="shared" si="47"/>
        <v>0</v>
      </c>
      <c r="G103" s="90">
        <f t="shared" si="47"/>
        <v>0</v>
      </c>
      <c r="H103" s="90">
        <f t="shared" si="47"/>
        <v>0</v>
      </c>
      <c r="I103" s="23">
        <f t="shared" si="46"/>
        <v>0</v>
      </c>
      <c r="K103" s="87"/>
      <c r="L103" s="90"/>
      <c r="M103" s="66"/>
      <c r="N103" s="102"/>
      <c r="U103" s="17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</row>
    <row r="104" spans="2:45" ht="15.75" thickBot="1" x14ac:dyDescent="0.3">
      <c r="B104" s="106"/>
      <c r="C104" s="126"/>
      <c r="D104" s="78" t="s">
        <v>72</v>
      </c>
      <c r="E104" s="78" t="s">
        <v>73</v>
      </c>
      <c r="F104" s="78" t="s">
        <v>74</v>
      </c>
      <c r="G104" s="78" t="s">
        <v>75</v>
      </c>
      <c r="H104" s="78" t="s">
        <v>76</v>
      </c>
      <c r="K104" s="87"/>
      <c r="L104" s="90"/>
      <c r="M104" s="66"/>
      <c r="N104" s="102"/>
      <c r="U104" s="17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</row>
    <row r="105" spans="2:45" ht="15.75" thickBot="1" x14ac:dyDescent="0.3">
      <c r="B105" s="106"/>
      <c r="C105" s="126"/>
      <c r="D105" s="89"/>
      <c r="E105" s="89"/>
      <c r="F105" s="89"/>
      <c r="G105" s="89"/>
      <c r="H105" s="89"/>
      <c r="K105" s="87"/>
      <c r="L105" s="90"/>
      <c r="M105" s="66"/>
      <c r="N105" s="102"/>
      <c r="U105" s="17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</row>
    <row r="106" spans="2:45" ht="2.25" customHeight="1" x14ac:dyDescent="0.25">
      <c r="B106" s="106"/>
      <c r="C106" s="100"/>
      <c r="D106" s="90">
        <f>IF(D105=$AG$3,1,0)</f>
        <v>0</v>
      </c>
      <c r="E106" s="90">
        <f t="shared" ref="E106:H106" si="48">IF(E105=$AG$3,1,0)</f>
        <v>0</v>
      </c>
      <c r="F106" s="90">
        <f t="shared" si="48"/>
        <v>0</v>
      </c>
      <c r="G106" s="90">
        <f t="shared" si="48"/>
        <v>0</v>
      </c>
      <c r="H106" s="90">
        <f t="shared" si="48"/>
        <v>0</v>
      </c>
      <c r="I106" s="23">
        <f t="shared" ref="I106:I107" si="49">SUM(D106:H106)</f>
        <v>0</v>
      </c>
      <c r="K106" s="87"/>
      <c r="L106" s="90"/>
      <c r="M106" s="66"/>
      <c r="N106" s="102"/>
      <c r="U106" s="17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</row>
    <row r="107" spans="2:45" ht="3" customHeight="1" x14ac:dyDescent="0.25">
      <c r="B107" s="106"/>
      <c r="C107" s="100"/>
      <c r="D107" s="90">
        <f>IF(D105&lt;&gt;"",1,0)</f>
        <v>0</v>
      </c>
      <c r="E107" s="90">
        <f t="shared" ref="E107:H107" si="50">IF(E105&lt;&gt;"",1,0)</f>
        <v>0</v>
      </c>
      <c r="F107" s="90">
        <f t="shared" si="50"/>
        <v>0</v>
      </c>
      <c r="G107" s="90">
        <f t="shared" si="50"/>
        <v>0</v>
      </c>
      <c r="H107" s="90">
        <f t="shared" si="50"/>
        <v>0</v>
      </c>
      <c r="I107" s="23">
        <f t="shared" si="49"/>
        <v>0</v>
      </c>
      <c r="K107" s="87"/>
      <c r="L107" s="90"/>
      <c r="M107" s="66"/>
      <c r="N107" s="102"/>
      <c r="U107" s="17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</row>
    <row r="108" spans="2:45" ht="15.75" thickBot="1" x14ac:dyDescent="0.3">
      <c r="B108" s="106"/>
      <c r="C108" s="129"/>
      <c r="K108" s="91"/>
      <c r="L108" s="90"/>
      <c r="M108" s="66"/>
      <c r="N108" s="102"/>
      <c r="U108" s="17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</row>
    <row r="109" spans="2:45" ht="15.75" thickBot="1" x14ac:dyDescent="0.3">
      <c r="B109" s="93"/>
      <c r="C109" s="125"/>
      <c r="D109" s="95"/>
      <c r="E109" s="95"/>
      <c r="F109" s="95"/>
      <c r="G109" s="95"/>
      <c r="H109" s="95"/>
      <c r="I109" s="95"/>
      <c r="J109" s="95"/>
      <c r="K109" s="96"/>
      <c r="L109" s="95"/>
      <c r="M109" s="9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</row>
    <row r="110" spans="2:45" x14ac:dyDescent="0.25">
      <c r="K110" s="23"/>
      <c r="M110" s="23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</row>
    <row r="111" spans="2:45" x14ac:dyDescent="0.25">
      <c r="K111" s="23"/>
      <c r="M111" s="23"/>
      <c r="T111" s="175">
        <f>IF((K80&gt;90),5,0)</f>
        <v>0</v>
      </c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</row>
    <row r="112" spans="2:45" ht="15.75" thickBot="1" x14ac:dyDescent="0.3">
      <c r="K112" s="23"/>
      <c r="M112" s="23"/>
    </row>
    <row r="113" spans="1:45" ht="15.75" thickBot="1" x14ac:dyDescent="0.3">
      <c r="B113" s="85" t="s">
        <v>120</v>
      </c>
      <c r="C113" s="101" t="s">
        <v>218</v>
      </c>
      <c r="E113" s="180"/>
      <c r="K113" s="23"/>
      <c r="M113" s="23"/>
    </row>
    <row r="114" spans="1:45" ht="16.5" thickBot="1" x14ac:dyDescent="0.3">
      <c r="A114" s="197"/>
      <c r="B114" s="201"/>
      <c r="C114" s="130" t="s">
        <v>246</v>
      </c>
      <c r="D114" s="78" t="s">
        <v>62</v>
      </c>
      <c r="E114" s="78" t="s">
        <v>63</v>
      </c>
      <c r="F114" s="78" t="s">
        <v>64</v>
      </c>
      <c r="G114" s="78" t="s">
        <v>65</v>
      </c>
      <c r="H114" s="78" t="s">
        <v>66</v>
      </c>
      <c r="K114" s="87"/>
      <c r="L114" s="90" t="e">
        <f>J116*Points!F37</f>
        <v>#DIV/0!</v>
      </c>
      <c r="M114" s="263" t="s">
        <v>228</v>
      </c>
      <c r="N114" s="264"/>
    </row>
    <row r="115" spans="1:45" ht="15.75" thickBot="1" x14ac:dyDescent="0.3">
      <c r="A115" s="197" t="e">
        <f>((M115*100)/Points!G38)</f>
        <v>#DIV/0!</v>
      </c>
      <c r="B115" s="202" t="s">
        <v>130</v>
      </c>
      <c r="C115" s="124"/>
      <c r="D115" s="89"/>
      <c r="E115" s="89"/>
      <c r="F115" s="89"/>
      <c r="G115" s="89"/>
      <c r="H115" s="89"/>
      <c r="L115" s="90"/>
      <c r="M115" s="72" t="e">
        <f>L114+L123</f>
        <v>#DIV/0!</v>
      </c>
    </row>
    <row r="116" spans="1:45" ht="3" customHeight="1" x14ac:dyDescent="0.25">
      <c r="B116" s="88"/>
      <c r="C116" s="100"/>
      <c r="D116" s="90">
        <f>IF(D115=$AG$3,1,0)</f>
        <v>0</v>
      </c>
      <c r="E116" s="90">
        <f t="shared" ref="E116:H116" si="51">IF(E115=$AG$3,1,0)</f>
        <v>0</v>
      </c>
      <c r="F116" s="90">
        <f t="shared" si="51"/>
        <v>0</v>
      </c>
      <c r="G116" s="90">
        <f t="shared" si="51"/>
        <v>0</v>
      </c>
      <c r="H116" s="90">
        <f t="shared" si="51"/>
        <v>0</v>
      </c>
      <c r="I116" s="23">
        <f>SUM(D116:H116)</f>
        <v>0</v>
      </c>
      <c r="J116" s="23" t="e">
        <f>(I116+I120)/(I117+I121)</f>
        <v>#DIV/0!</v>
      </c>
      <c r="L116" s="90"/>
    </row>
    <row r="117" spans="1:45" ht="4.5" customHeight="1" x14ac:dyDescent="0.25">
      <c r="B117" s="88"/>
      <c r="C117" s="100"/>
      <c r="D117" s="90">
        <f>IF(D115&lt;&gt;"",1,0)</f>
        <v>0</v>
      </c>
      <c r="E117" s="90">
        <f t="shared" ref="E117:H117" si="52">IF(E115&lt;&gt;"",1,0)</f>
        <v>0</v>
      </c>
      <c r="F117" s="90">
        <f t="shared" si="52"/>
        <v>0</v>
      </c>
      <c r="G117" s="90">
        <f t="shared" si="52"/>
        <v>0</v>
      </c>
      <c r="H117" s="90">
        <f t="shared" si="52"/>
        <v>0</v>
      </c>
      <c r="I117" s="23">
        <f t="shared" ref="I117" si="53">SUM(D117:H117)</f>
        <v>0</v>
      </c>
      <c r="L117" s="90"/>
    </row>
    <row r="118" spans="1:45" ht="15.75" thickBot="1" x14ac:dyDescent="0.3">
      <c r="B118" s="88"/>
      <c r="C118" s="124"/>
      <c r="D118" s="78" t="s">
        <v>83</v>
      </c>
      <c r="E118" s="78" t="s">
        <v>88</v>
      </c>
      <c r="F118" s="78" t="s">
        <v>89</v>
      </c>
      <c r="G118" s="78" t="s">
        <v>90</v>
      </c>
      <c r="H118" s="78" t="s">
        <v>91</v>
      </c>
      <c r="L118" s="90"/>
    </row>
    <row r="119" spans="1:45" ht="15.75" thickBot="1" x14ac:dyDescent="0.3">
      <c r="B119" s="88"/>
      <c r="C119" s="124"/>
      <c r="D119" s="89"/>
      <c r="E119" s="89"/>
      <c r="F119" s="89"/>
      <c r="G119" s="89"/>
      <c r="H119" s="89"/>
      <c r="L119" s="90"/>
    </row>
    <row r="120" spans="1:45" ht="3" customHeight="1" x14ac:dyDescent="0.25">
      <c r="B120" s="88"/>
      <c r="C120" s="100"/>
      <c r="D120" s="90">
        <f>IF(D119=$AG$3,1,0)</f>
        <v>0</v>
      </c>
      <c r="E120" s="90">
        <f t="shared" ref="E120:H120" si="54">IF(E119=$AG$3,1,0)</f>
        <v>0</v>
      </c>
      <c r="F120" s="90">
        <f t="shared" si="54"/>
        <v>0</v>
      </c>
      <c r="G120" s="90">
        <f t="shared" si="54"/>
        <v>0</v>
      </c>
      <c r="H120" s="90">
        <f t="shared" si="54"/>
        <v>0</v>
      </c>
      <c r="I120" s="23">
        <f>SUM(D120:H120)</f>
        <v>0</v>
      </c>
      <c r="L120" s="90"/>
    </row>
    <row r="121" spans="1:45" ht="3" customHeight="1" x14ac:dyDescent="0.25">
      <c r="B121" s="88"/>
      <c r="C121" s="100"/>
      <c r="D121" s="90">
        <f>IF(D119&lt;&gt;"",1,0)</f>
        <v>0</v>
      </c>
      <c r="E121" s="90">
        <f t="shared" ref="E121:H121" si="55">IF(E119&lt;&gt;"",1,0)</f>
        <v>0</v>
      </c>
      <c r="F121" s="90">
        <f t="shared" si="55"/>
        <v>0</v>
      </c>
      <c r="G121" s="90">
        <f t="shared" si="55"/>
        <v>0</v>
      </c>
      <c r="H121" s="90">
        <f t="shared" si="55"/>
        <v>0</v>
      </c>
      <c r="I121" s="23">
        <f t="shared" ref="I121" si="56">SUM(D121:H121)</f>
        <v>0</v>
      </c>
      <c r="L121" s="90"/>
    </row>
    <row r="122" spans="1:45" s="92" customFormat="1" x14ac:dyDescent="0.25">
      <c r="B122" s="106"/>
      <c r="C122" s="119"/>
      <c r="D122" s="118"/>
      <c r="E122" s="118"/>
      <c r="F122" s="118"/>
      <c r="G122" s="118"/>
      <c r="H122" s="118"/>
      <c r="I122" s="98"/>
      <c r="J122" s="98"/>
      <c r="K122" s="99"/>
      <c r="L122" s="90"/>
      <c r="N122" s="79"/>
      <c r="O122" s="256"/>
      <c r="P122" s="256"/>
      <c r="Q122" s="256"/>
      <c r="R122" s="257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</row>
    <row r="123" spans="1:45" s="92" customFormat="1" ht="16.5" thickBot="1" x14ac:dyDescent="0.3">
      <c r="B123" s="106"/>
      <c r="C123" s="133" t="s">
        <v>247</v>
      </c>
      <c r="D123" s="78" t="s">
        <v>62</v>
      </c>
      <c r="E123" s="78" t="s">
        <v>63</v>
      </c>
      <c r="F123" s="78" t="s">
        <v>64</v>
      </c>
      <c r="G123" s="78" t="s">
        <v>65</v>
      </c>
      <c r="H123" s="78" t="s">
        <v>66</v>
      </c>
      <c r="I123" s="98"/>
      <c r="J123" s="98"/>
      <c r="K123" s="99"/>
      <c r="L123" s="90" t="e">
        <f>J125*Points!F38</f>
        <v>#DIV/0!</v>
      </c>
      <c r="N123" s="79"/>
      <c r="O123" s="256"/>
      <c r="P123" s="256"/>
      <c r="Q123" s="256"/>
      <c r="R123" s="257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</row>
    <row r="124" spans="1:45" s="92" customFormat="1" ht="15.75" thickBot="1" x14ac:dyDescent="0.3">
      <c r="B124" s="106"/>
      <c r="C124" s="198" t="s">
        <v>248</v>
      </c>
      <c r="D124" s="89"/>
      <c r="E124" s="89"/>
      <c r="F124" s="89"/>
      <c r="G124" s="89"/>
      <c r="H124" s="89"/>
      <c r="I124" s="23"/>
      <c r="J124" s="23"/>
      <c r="K124" s="82"/>
      <c r="L124" s="90"/>
      <c r="N124" s="79"/>
      <c r="O124" s="256"/>
      <c r="P124" s="256"/>
      <c r="Q124" s="256"/>
      <c r="R124" s="257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</row>
    <row r="125" spans="1:45" s="92" customFormat="1" ht="3.75" customHeight="1" x14ac:dyDescent="0.25">
      <c r="B125" s="106"/>
      <c r="C125" s="199"/>
      <c r="D125" s="90">
        <f>IF(D124=$AG$3,1,0)</f>
        <v>0</v>
      </c>
      <c r="E125" s="90">
        <f t="shared" ref="E125:H125" si="57">IF(E124=$AG$3,1,0)</f>
        <v>0</v>
      </c>
      <c r="F125" s="90">
        <f t="shared" si="57"/>
        <v>0</v>
      </c>
      <c r="G125" s="90">
        <f t="shared" si="57"/>
        <v>0</v>
      </c>
      <c r="H125" s="90">
        <f t="shared" si="57"/>
        <v>0</v>
      </c>
      <c r="I125" s="23">
        <f>SUM(D125:H125)</f>
        <v>0</v>
      </c>
      <c r="J125" s="23" t="e">
        <f>(I125+I129)/(I126+I130)</f>
        <v>#DIV/0!</v>
      </c>
      <c r="K125" s="82"/>
      <c r="L125" s="90"/>
      <c r="N125" s="79"/>
      <c r="O125" s="256"/>
      <c r="P125" s="256"/>
      <c r="Q125" s="256"/>
      <c r="R125" s="257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</row>
    <row r="126" spans="1:45" s="92" customFormat="1" ht="3" customHeight="1" x14ac:dyDescent="0.25">
      <c r="B126" s="106"/>
      <c r="C126" s="200"/>
      <c r="D126" s="90">
        <f>IF(D124&lt;&gt;"",1,0)</f>
        <v>0</v>
      </c>
      <c r="E126" s="90">
        <f t="shared" ref="E126:H126" si="58">IF(E124&lt;&gt;"",1,0)</f>
        <v>0</v>
      </c>
      <c r="F126" s="90">
        <f t="shared" si="58"/>
        <v>0</v>
      </c>
      <c r="G126" s="90">
        <f t="shared" si="58"/>
        <v>0</v>
      </c>
      <c r="H126" s="90">
        <f t="shared" si="58"/>
        <v>0</v>
      </c>
      <c r="I126" s="23">
        <f t="shared" ref="I126" si="59">SUM(D126:H126)</f>
        <v>0</v>
      </c>
      <c r="J126" s="23"/>
      <c r="K126" s="82"/>
      <c r="L126" s="90"/>
      <c r="N126" s="79"/>
      <c r="O126" s="256"/>
      <c r="P126" s="256"/>
      <c r="Q126" s="256"/>
      <c r="R126" s="257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</row>
    <row r="127" spans="1:45" s="92" customFormat="1" ht="15.75" thickBot="1" x14ac:dyDescent="0.3">
      <c r="B127" s="106"/>
      <c r="C127" s="199"/>
      <c r="D127" s="78" t="s">
        <v>67</v>
      </c>
      <c r="E127" s="78" t="s">
        <v>68</v>
      </c>
      <c r="F127" s="78" t="s">
        <v>69</v>
      </c>
      <c r="G127" s="78" t="s">
        <v>70</v>
      </c>
      <c r="H127" s="78" t="s">
        <v>71</v>
      </c>
      <c r="I127" s="23"/>
      <c r="J127" s="23"/>
      <c r="K127" s="82"/>
      <c r="L127" s="90"/>
      <c r="N127" s="79"/>
      <c r="O127" s="256"/>
      <c r="P127" s="256"/>
      <c r="Q127" s="256"/>
      <c r="R127" s="257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</row>
    <row r="128" spans="1:45" s="92" customFormat="1" ht="15.75" thickBot="1" x14ac:dyDescent="0.3">
      <c r="B128" s="106"/>
      <c r="C128" s="116"/>
      <c r="D128" s="89"/>
      <c r="E128" s="89"/>
      <c r="F128" s="89"/>
      <c r="G128" s="89"/>
      <c r="H128" s="89"/>
      <c r="I128" s="23"/>
      <c r="J128" s="23"/>
      <c r="K128" s="82"/>
      <c r="L128" s="90"/>
      <c r="N128" s="79"/>
      <c r="O128" s="256"/>
      <c r="P128" s="256"/>
      <c r="Q128" s="256"/>
      <c r="R128" s="257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</row>
    <row r="129" spans="1:45" s="92" customFormat="1" ht="3.75" customHeight="1" x14ac:dyDescent="0.25">
      <c r="B129" s="106"/>
      <c r="C129" s="116"/>
      <c r="D129" s="90">
        <f>IF(D128=$AG$3,1,0)</f>
        <v>0</v>
      </c>
      <c r="E129" s="90">
        <f t="shared" ref="E129:H129" si="60">IF(E128=$AG$3,1,0)</f>
        <v>0</v>
      </c>
      <c r="F129" s="90">
        <f t="shared" si="60"/>
        <v>0</v>
      </c>
      <c r="G129" s="90">
        <f t="shared" si="60"/>
        <v>0</v>
      </c>
      <c r="H129" s="90">
        <f t="shared" si="60"/>
        <v>0</v>
      </c>
      <c r="I129" s="23">
        <f>SUM(D129:H129)</f>
        <v>0</v>
      </c>
      <c r="J129" s="23"/>
      <c r="K129" s="82"/>
      <c r="L129" s="90"/>
      <c r="N129" s="79"/>
      <c r="O129" s="256"/>
      <c r="P129" s="256"/>
      <c r="Q129" s="256"/>
      <c r="R129" s="257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</row>
    <row r="130" spans="1:45" s="92" customFormat="1" ht="2.25" customHeight="1" thickBot="1" x14ac:dyDescent="0.3">
      <c r="B130" s="106"/>
      <c r="C130" s="116"/>
      <c r="D130" s="90">
        <f>IF(D128&lt;&gt;"",1,0)</f>
        <v>0</v>
      </c>
      <c r="E130" s="90">
        <f t="shared" ref="E130:H130" si="61">IF(E128&lt;&gt;"",1,0)</f>
        <v>0</v>
      </c>
      <c r="F130" s="90">
        <f t="shared" si="61"/>
        <v>0</v>
      </c>
      <c r="G130" s="90">
        <f t="shared" si="61"/>
        <v>0</v>
      </c>
      <c r="H130" s="90">
        <f t="shared" si="61"/>
        <v>0</v>
      </c>
      <c r="I130" s="23">
        <f t="shared" ref="I130" si="62">SUM(D130:H130)</f>
        <v>0</v>
      </c>
      <c r="J130" s="23"/>
      <c r="K130" s="82"/>
      <c r="L130" s="90"/>
      <c r="N130" s="79"/>
      <c r="O130" s="256"/>
      <c r="P130" s="256"/>
      <c r="Q130" s="256"/>
      <c r="R130" s="257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</row>
    <row r="131" spans="1:45" ht="15.75" thickBot="1" x14ac:dyDescent="0.3">
      <c r="B131" s="93"/>
      <c r="C131" s="94"/>
      <c r="D131" s="95"/>
      <c r="E131" s="95"/>
      <c r="F131" s="95"/>
      <c r="G131" s="95"/>
      <c r="H131" s="95"/>
      <c r="I131" s="95"/>
      <c r="J131" s="95"/>
      <c r="K131" s="96"/>
      <c r="L131" s="95"/>
      <c r="M131" s="97"/>
    </row>
    <row r="133" spans="1:45" ht="15.75" thickBot="1" x14ac:dyDescent="0.3"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</row>
    <row r="134" spans="1:45" ht="15.75" thickBot="1" x14ac:dyDescent="0.3">
      <c r="B134" s="282" t="s">
        <v>121</v>
      </c>
      <c r="C134" s="101" t="s">
        <v>221</v>
      </c>
      <c r="J134" s="279"/>
      <c r="L134" s="120"/>
      <c r="M134" s="72" t="s">
        <v>229</v>
      </c>
      <c r="N134" s="264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</row>
    <row r="135" spans="1:45" ht="16.5" thickBot="1" x14ac:dyDescent="0.3">
      <c r="A135" s="145" t="e">
        <f>((M136*100)/Points!G23)</f>
        <v>#DIV/0!</v>
      </c>
      <c r="B135" s="144" t="s">
        <v>130</v>
      </c>
      <c r="C135" s="130" t="s">
        <v>126</v>
      </c>
      <c r="D135" s="89"/>
      <c r="K135" s="91">
        <f>IF(D135=$AG$3,0,1)</f>
        <v>1</v>
      </c>
      <c r="L135" s="120">
        <f>IF(D135=$AG$3,Points!F175,0)</f>
        <v>0</v>
      </c>
      <c r="M135" s="263"/>
      <c r="N135" s="66">
        <f>IF(D135="oui",2,0)</f>
        <v>0</v>
      </c>
      <c r="P135" s="175">
        <f>IF(D135="NA",2,0)</f>
        <v>0</v>
      </c>
      <c r="U135" s="175">
        <f>MAX(N135:P135)</f>
        <v>0</v>
      </c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</row>
    <row r="136" spans="1:45" x14ac:dyDescent="0.25">
      <c r="B136" s="106"/>
      <c r="C136" s="100"/>
      <c r="D136" s="82"/>
      <c r="E136" s="82"/>
      <c r="F136" s="82"/>
      <c r="G136" s="82"/>
      <c r="H136" s="82"/>
      <c r="I136" s="82"/>
      <c r="J136" s="82"/>
      <c r="K136" s="91"/>
      <c r="L136" s="90"/>
      <c r="M136" s="72" t="e">
        <f>L137</f>
        <v>#DIV/0!</v>
      </c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</row>
    <row r="137" spans="1:45" ht="16.5" thickBot="1" x14ac:dyDescent="0.3">
      <c r="B137" s="106"/>
      <c r="C137" s="283" t="s">
        <v>249</v>
      </c>
      <c r="D137" s="117" t="s">
        <v>82</v>
      </c>
      <c r="E137" s="117" t="s">
        <v>84</v>
      </c>
      <c r="F137" s="117" t="s">
        <v>85</v>
      </c>
      <c r="G137" s="117" t="s">
        <v>86</v>
      </c>
      <c r="H137" s="117" t="s">
        <v>87</v>
      </c>
      <c r="K137" s="91" t="e">
        <f>(J139*Points!F135)*K135</f>
        <v>#DIV/0!</v>
      </c>
      <c r="L137" s="90" t="e">
        <f>IF(L146&gt;0,L146,0)</f>
        <v>#DIV/0!</v>
      </c>
      <c r="N137" s="66">
        <f>IF(D137="oui",2,0)</f>
        <v>0</v>
      </c>
      <c r="P137" s="175">
        <f>IF(D137="NA",2,0)</f>
        <v>0</v>
      </c>
      <c r="U137" s="175">
        <f t="shared" ref="U137" si="63">MAX(N137:P137)</f>
        <v>0</v>
      </c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</row>
    <row r="138" spans="1:45" ht="15.75" thickBot="1" x14ac:dyDescent="0.3">
      <c r="B138" s="106"/>
      <c r="C138" s="116"/>
      <c r="D138" s="89"/>
      <c r="E138" s="89"/>
      <c r="F138" s="89"/>
      <c r="G138" s="89"/>
      <c r="H138" s="89"/>
      <c r="K138" s="91"/>
      <c r="L138" s="120" t="e">
        <f>(J139*Points!F23)*K135</f>
        <v>#DIV/0!</v>
      </c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</row>
    <row r="139" spans="1:45" ht="3" customHeight="1" x14ac:dyDescent="0.25">
      <c r="B139" s="106"/>
      <c r="C139" s="100"/>
      <c r="D139" s="90">
        <f>IF(D138=$AG$3,1,0)</f>
        <v>0</v>
      </c>
      <c r="E139" s="90">
        <f t="shared" ref="E139:H139" si="64">IF(E138=$AG$3,1,0)</f>
        <v>0</v>
      </c>
      <c r="F139" s="90">
        <f t="shared" si="64"/>
        <v>0</v>
      </c>
      <c r="G139" s="90">
        <f t="shared" si="64"/>
        <v>0</v>
      </c>
      <c r="H139" s="90">
        <f t="shared" si="64"/>
        <v>0</v>
      </c>
      <c r="I139" s="23">
        <f>SUM(D139:H139)</f>
        <v>0</v>
      </c>
      <c r="J139" s="23" t="e">
        <f>(I139+I143)/(I140+I144)</f>
        <v>#DIV/0!</v>
      </c>
      <c r="K139" s="91"/>
      <c r="L139" s="90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</row>
    <row r="140" spans="1:45" ht="3" customHeight="1" x14ac:dyDescent="0.25">
      <c r="B140" s="106"/>
      <c r="C140" s="100"/>
      <c r="D140" s="90">
        <f>IF(D138&lt;&gt;"",1,0)</f>
        <v>0</v>
      </c>
      <c r="E140" s="90">
        <f t="shared" ref="E140:H140" si="65">IF(E138&lt;&gt;"",1,0)</f>
        <v>0</v>
      </c>
      <c r="F140" s="90">
        <f t="shared" si="65"/>
        <v>0</v>
      </c>
      <c r="G140" s="90">
        <f t="shared" si="65"/>
        <v>0</v>
      </c>
      <c r="H140" s="90">
        <f t="shared" si="65"/>
        <v>0</v>
      </c>
      <c r="I140" s="23">
        <f t="shared" ref="I140" si="66">SUM(D140:H140)</f>
        <v>0</v>
      </c>
      <c r="K140" s="91"/>
      <c r="L140" s="90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</row>
    <row r="141" spans="1:45" ht="15.75" thickBot="1" x14ac:dyDescent="0.3">
      <c r="B141" s="106"/>
      <c r="C141" s="116"/>
      <c r="D141" s="117" t="s">
        <v>83</v>
      </c>
      <c r="E141" s="117" t="s">
        <v>88</v>
      </c>
      <c r="F141" s="117" t="s">
        <v>89</v>
      </c>
      <c r="G141" s="117" t="s">
        <v>90</v>
      </c>
      <c r="H141" s="117" t="s">
        <v>91</v>
      </c>
      <c r="K141" s="91"/>
      <c r="L141" s="90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</row>
    <row r="142" spans="1:45" ht="15.75" thickBot="1" x14ac:dyDescent="0.3">
      <c r="B142" s="106"/>
      <c r="C142" s="116"/>
      <c r="D142" s="89"/>
      <c r="E142" s="89"/>
      <c r="F142" s="89"/>
      <c r="G142" s="89"/>
      <c r="H142" s="89"/>
      <c r="K142" s="91"/>
      <c r="L142" s="90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</row>
    <row r="143" spans="1:45" ht="3" customHeight="1" x14ac:dyDescent="0.25">
      <c r="B143" s="106"/>
      <c r="C143" s="100"/>
      <c r="D143" s="90">
        <f>IF(D142=$AG$3,1,0)</f>
        <v>0</v>
      </c>
      <c r="E143" s="90">
        <f t="shared" ref="E143:H143" si="67">IF(E142=$AG$3,1,0)</f>
        <v>0</v>
      </c>
      <c r="F143" s="90">
        <f t="shared" si="67"/>
        <v>0</v>
      </c>
      <c r="G143" s="90">
        <f t="shared" si="67"/>
        <v>0</v>
      </c>
      <c r="H143" s="90">
        <f t="shared" si="67"/>
        <v>0</v>
      </c>
      <c r="I143" s="23">
        <f t="shared" ref="I143:I144" si="68">SUM(D143:H143)</f>
        <v>0</v>
      </c>
      <c r="K143" s="91"/>
      <c r="L143" s="90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</row>
    <row r="144" spans="1:45" ht="3.75" customHeight="1" x14ac:dyDescent="0.25">
      <c r="B144" s="106"/>
      <c r="C144" s="100"/>
      <c r="D144" s="90">
        <f>IF(D142&lt;&gt;"",1,0)</f>
        <v>0</v>
      </c>
      <c r="E144" s="90">
        <f t="shared" ref="E144:H144" si="69">IF(E142&lt;&gt;"",1,0)</f>
        <v>0</v>
      </c>
      <c r="F144" s="90">
        <f t="shared" si="69"/>
        <v>0</v>
      </c>
      <c r="G144" s="90">
        <f t="shared" si="69"/>
        <v>0</v>
      </c>
      <c r="H144" s="90">
        <f t="shared" si="69"/>
        <v>0</v>
      </c>
      <c r="I144" s="23">
        <f t="shared" si="68"/>
        <v>0</v>
      </c>
      <c r="K144" s="91"/>
      <c r="L144" s="90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</row>
    <row r="145" spans="1:45" ht="13.5" customHeight="1" thickBot="1" x14ac:dyDescent="0.3">
      <c r="B145" s="106"/>
      <c r="C145" s="123"/>
      <c r="K145" s="91"/>
      <c r="L145" s="90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</row>
    <row r="146" spans="1:45" ht="16.5" thickBot="1" x14ac:dyDescent="0.3">
      <c r="B146" s="106"/>
      <c r="C146" s="132" t="s">
        <v>250</v>
      </c>
      <c r="D146" s="89"/>
      <c r="E146" s="82"/>
      <c r="F146" s="82"/>
      <c r="G146" s="82"/>
      <c r="H146" s="82"/>
      <c r="I146" s="82"/>
      <c r="J146" s="82"/>
      <c r="K146" s="121"/>
      <c r="L146" s="120" t="e">
        <f>IF(D146=$AG$3,(L138-K147),L138)</f>
        <v>#DIV/0!</v>
      </c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</row>
    <row r="147" spans="1:45" ht="15.75" thickBot="1" x14ac:dyDescent="0.3">
      <c r="B147" s="106"/>
      <c r="C147" s="137" t="s">
        <v>155</v>
      </c>
      <c r="D147" s="89"/>
      <c r="E147" s="118"/>
      <c r="F147" s="180"/>
      <c r="G147" s="118"/>
      <c r="H147" s="118"/>
      <c r="I147" s="118"/>
      <c r="J147" s="118"/>
      <c r="K147" s="121">
        <f>IF(D147&lt;=20,(D147/2),Points!F23)</f>
        <v>0</v>
      </c>
      <c r="L147" s="90"/>
      <c r="N147" s="66">
        <f>IF(D147="oui",2,0)</f>
        <v>0</v>
      </c>
      <c r="P147" s="175">
        <f>IF(D147="NA",2,0)</f>
        <v>0</v>
      </c>
      <c r="U147" s="175">
        <f t="shared" ref="U147" si="70">MAX(N147:P147)</f>
        <v>0</v>
      </c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</row>
    <row r="148" spans="1:45" ht="6.75" customHeight="1" x14ac:dyDescent="0.25">
      <c r="B148" s="106"/>
      <c r="C148" s="119"/>
      <c r="D148" s="118"/>
      <c r="E148" s="118"/>
      <c r="F148" s="118"/>
      <c r="G148" s="118"/>
      <c r="H148" s="118"/>
      <c r="I148" s="118"/>
      <c r="J148" s="118"/>
      <c r="K148" s="121"/>
      <c r="L148" s="90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</row>
    <row r="149" spans="1:45" ht="3" customHeight="1" x14ac:dyDescent="0.25">
      <c r="B149" s="106"/>
      <c r="C149" s="100"/>
      <c r="D149" s="90" t="e">
        <f>IF(#REF!&lt;&gt;"",1,0)</f>
        <v>#REF!</v>
      </c>
      <c r="E149" s="90" t="e">
        <f>IF(#REF!&lt;&gt;"",1,0)</f>
        <v>#REF!</v>
      </c>
      <c r="F149" s="90" t="e">
        <f>IF(#REF!&lt;&gt;"",1,0)</f>
        <v>#REF!</v>
      </c>
      <c r="G149" s="90" t="e">
        <f>IF(#REF!&lt;&gt;"",1,0)</f>
        <v>#REF!</v>
      </c>
      <c r="H149" s="90" t="e">
        <f>IF(#REF!&lt;&gt;"",1,0)</f>
        <v>#REF!</v>
      </c>
      <c r="I149" s="23" t="e">
        <f t="shared" ref="I149" si="71">SUM(D149:H149)</f>
        <v>#REF!</v>
      </c>
      <c r="K149" s="87"/>
      <c r="L149" s="90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</row>
    <row r="150" spans="1:45" s="291" customFormat="1" ht="3.6" customHeight="1" x14ac:dyDescent="0.25">
      <c r="D150" s="292"/>
      <c r="E150" s="292"/>
      <c r="F150" s="292"/>
      <c r="G150" s="292"/>
      <c r="H150" s="292"/>
      <c r="I150" s="292"/>
      <c r="J150" s="292"/>
      <c r="K150" s="293"/>
      <c r="L150" s="292"/>
      <c r="M150" s="292"/>
      <c r="N150" s="281"/>
      <c r="O150" s="280"/>
      <c r="P150" s="280"/>
      <c r="Q150" s="280"/>
      <c r="R150" s="294"/>
      <c r="S150" s="280"/>
      <c r="T150" s="280"/>
      <c r="U150" s="280"/>
    </row>
    <row r="151" spans="1:45" ht="2.4500000000000002" customHeight="1" x14ac:dyDescent="0.25"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</row>
    <row r="152" spans="1:45" ht="15.75" thickBot="1" x14ac:dyDescent="0.3">
      <c r="B152" s="296"/>
      <c r="C152" s="297" t="s">
        <v>188</v>
      </c>
      <c r="L152" s="90"/>
      <c r="M152" s="72" t="s">
        <v>230</v>
      </c>
      <c r="N152" s="264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</row>
    <row r="153" spans="1:45" ht="16.5" thickBot="1" x14ac:dyDescent="0.3">
      <c r="A153" s="145"/>
      <c r="B153" s="201"/>
      <c r="C153" s="295" t="s">
        <v>251</v>
      </c>
      <c r="D153" s="89"/>
      <c r="E153" s="104"/>
      <c r="F153" s="104"/>
      <c r="G153" s="104"/>
      <c r="H153" s="104"/>
      <c r="I153" s="104"/>
      <c r="J153" s="104"/>
      <c r="L153" s="90">
        <f>IF(D153=$AG$3,Points!F27,0)</f>
        <v>0</v>
      </c>
      <c r="M153" s="72" t="e">
        <f>L153+L157</f>
        <v>#DIV/0!</v>
      </c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</row>
    <row r="154" spans="1:45" ht="6.75" customHeight="1" x14ac:dyDescent="0.25">
      <c r="B154" s="88"/>
      <c r="C154" s="100"/>
      <c r="D154" s="104"/>
      <c r="E154" s="104"/>
      <c r="F154" s="104"/>
      <c r="G154" s="104"/>
      <c r="H154" s="104"/>
      <c r="I154" s="104"/>
      <c r="J154" s="104"/>
      <c r="L154" s="90"/>
      <c r="N154" s="66">
        <f>IF(D154="oui",2,0)</f>
        <v>0</v>
      </c>
      <c r="P154" s="175">
        <f>IF(D154="NA",0,0)</f>
        <v>0</v>
      </c>
      <c r="U154" s="175">
        <f t="shared" ref="U154" si="72">MAX(N154:P154)</f>
        <v>0</v>
      </c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</row>
    <row r="155" spans="1:45" ht="15" customHeight="1" x14ac:dyDescent="0.25">
      <c r="A155" s="197" t="e">
        <f>((M153*100)/Points!G27)</f>
        <v>#DIV/0!</v>
      </c>
      <c r="B155" s="202" t="s">
        <v>130</v>
      </c>
      <c r="C155" s="205" t="s">
        <v>232</v>
      </c>
      <c r="D155" s="104"/>
      <c r="E155" s="104"/>
      <c r="F155" s="104"/>
      <c r="G155" s="104"/>
      <c r="H155" s="104"/>
      <c r="I155" s="104"/>
      <c r="J155" s="104"/>
      <c r="L155" s="90"/>
      <c r="M155" s="66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</row>
    <row r="156" spans="1:45" ht="15" customHeight="1" thickBot="1" x14ac:dyDescent="0.3">
      <c r="B156" s="203"/>
      <c r="C156" s="122"/>
      <c r="D156" s="104"/>
      <c r="E156" s="104"/>
      <c r="F156" s="104"/>
      <c r="G156" s="104"/>
      <c r="H156" s="104"/>
      <c r="I156" s="104"/>
      <c r="J156" s="104"/>
      <c r="L156" s="90"/>
      <c r="M156" s="66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</row>
    <row r="157" spans="1:45" ht="16.5" thickBot="1" x14ac:dyDescent="0.3">
      <c r="B157" s="106"/>
      <c r="C157" s="135" t="s">
        <v>252</v>
      </c>
      <c r="D157" s="78" t="s">
        <v>62</v>
      </c>
      <c r="E157" s="78" t="s">
        <v>63</v>
      </c>
      <c r="F157" s="78" t="s">
        <v>64</v>
      </c>
      <c r="G157" s="78" t="s">
        <v>65</v>
      </c>
      <c r="H157" s="78" t="s">
        <v>66</v>
      </c>
      <c r="K157" s="87"/>
      <c r="L157" s="90" t="e">
        <f>J159*Points!F28</f>
        <v>#DIV/0!</v>
      </c>
      <c r="M157" s="66"/>
      <c r="N157" s="102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</row>
    <row r="158" spans="1:45" ht="15.75" thickBot="1" x14ac:dyDescent="0.3">
      <c r="B158" s="106"/>
      <c r="C158" s="205" t="s">
        <v>204</v>
      </c>
      <c r="D158" s="89"/>
      <c r="E158" s="89"/>
      <c r="F158" s="89"/>
      <c r="G158" s="89"/>
      <c r="H158" s="89"/>
      <c r="K158" s="87"/>
      <c r="L158" s="90"/>
      <c r="M158" s="66"/>
      <c r="N158" s="102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</row>
    <row r="159" spans="1:45" ht="3" customHeight="1" x14ac:dyDescent="0.25">
      <c r="B159" s="106"/>
      <c r="C159" s="205"/>
      <c r="D159" s="90">
        <f>IF(D158=$AG$3,1,0)</f>
        <v>0</v>
      </c>
      <c r="E159" s="90">
        <f t="shared" ref="E159:H159" si="73">IF(E158=$AG$3,1,0)</f>
        <v>0</v>
      </c>
      <c r="F159" s="90">
        <f t="shared" si="73"/>
        <v>0</v>
      </c>
      <c r="G159" s="90">
        <f t="shared" si="73"/>
        <v>0</v>
      </c>
      <c r="H159" s="90">
        <f t="shared" si="73"/>
        <v>0</v>
      </c>
      <c r="I159" s="208">
        <f>SUM(D159:H159)</f>
        <v>0</v>
      </c>
      <c r="J159" s="208" t="e">
        <f>(I159+I163+I167)/(I160+I164+I168)</f>
        <v>#DIV/0!</v>
      </c>
      <c r="K159" s="105"/>
      <c r="L159" s="90"/>
      <c r="M159" s="66"/>
      <c r="N159" s="102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</row>
    <row r="160" spans="1:45" ht="3" customHeight="1" x14ac:dyDescent="0.25">
      <c r="B160" s="106"/>
      <c r="C160" s="205"/>
      <c r="D160" s="90">
        <f>IF(D158&lt;&gt;"",1,0)</f>
        <v>0</v>
      </c>
      <c r="E160" s="90">
        <f t="shared" ref="E160:H160" si="74">IF(E158&lt;&gt;"",1,0)</f>
        <v>0</v>
      </c>
      <c r="F160" s="90">
        <f t="shared" si="74"/>
        <v>0</v>
      </c>
      <c r="G160" s="90">
        <f t="shared" si="74"/>
        <v>0</v>
      </c>
      <c r="H160" s="90">
        <f t="shared" si="74"/>
        <v>0</v>
      </c>
      <c r="I160" s="208">
        <f>SUM(D160:H160)</f>
        <v>0</v>
      </c>
      <c r="J160" s="208"/>
      <c r="K160" s="87"/>
      <c r="L160" s="90"/>
      <c r="M160" s="66"/>
      <c r="N160" s="102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</row>
    <row r="161" spans="1:45" ht="15.75" thickBot="1" x14ac:dyDescent="0.3">
      <c r="B161" s="106"/>
      <c r="C161" s="205" t="s">
        <v>205</v>
      </c>
      <c r="D161" s="78" t="s">
        <v>67</v>
      </c>
      <c r="E161" s="78" t="s">
        <v>68</v>
      </c>
      <c r="F161" s="78" t="s">
        <v>69</v>
      </c>
      <c r="G161" s="78" t="s">
        <v>70</v>
      </c>
      <c r="H161" s="78" t="s">
        <v>71</v>
      </c>
      <c r="I161" s="208"/>
      <c r="J161" s="208"/>
      <c r="K161" s="87"/>
      <c r="L161" s="90"/>
      <c r="M161" s="66"/>
      <c r="N161" s="102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</row>
    <row r="162" spans="1:45" ht="15.75" thickBot="1" x14ac:dyDescent="0.3">
      <c r="B162" s="106"/>
      <c r="C162" s="205" t="s">
        <v>206</v>
      </c>
      <c r="D162" s="89"/>
      <c r="E162" s="89"/>
      <c r="F162" s="89"/>
      <c r="G162" s="89"/>
      <c r="H162" s="89"/>
      <c r="I162" s="208"/>
      <c r="J162" s="208"/>
      <c r="K162" s="87"/>
      <c r="L162" s="90"/>
      <c r="M162" s="66"/>
      <c r="N162" s="102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</row>
    <row r="163" spans="1:45" ht="3.75" customHeight="1" x14ac:dyDescent="0.25">
      <c r="B163" s="106"/>
      <c r="C163" s="100"/>
      <c r="D163" s="90">
        <f>IF(D162=$AG$3,1,0)</f>
        <v>0</v>
      </c>
      <c r="E163" s="90">
        <f t="shared" ref="E163:H163" si="75">IF(E162=$AG$3,1,0)</f>
        <v>0</v>
      </c>
      <c r="F163" s="90">
        <f t="shared" si="75"/>
        <v>0</v>
      </c>
      <c r="G163" s="90">
        <f t="shared" si="75"/>
        <v>0</v>
      </c>
      <c r="H163" s="90">
        <f t="shared" si="75"/>
        <v>0</v>
      </c>
      <c r="I163" s="208">
        <f t="shared" ref="I163:I164" si="76">SUM(D163:H163)</f>
        <v>0</v>
      </c>
      <c r="J163" s="208"/>
      <c r="K163" s="87"/>
      <c r="L163" s="90"/>
      <c r="M163" s="66"/>
      <c r="N163" s="102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</row>
    <row r="164" spans="1:45" ht="3" customHeight="1" x14ac:dyDescent="0.25">
      <c r="B164" s="106"/>
      <c r="C164" s="100"/>
      <c r="D164" s="90">
        <f>IF(D162&lt;&gt;"",1,0)</f>
        <v>0</v>
      </c>
      <c r="E164" s="90">
        <f t="shared" ref="E164:H164" si="77">IF(E162&lt;&gt;"",1,0)</f>
        <v>0</v>
      </c>
      <c r="F164" s="90">
        <f t="shared" si="77"/>
        <v>0</v>
      </c>
      <c r="G164" s="90">
        <f t="shared" si="77"/>
        <v>0</v>
      </c>
      <c r="H164" s="90">
        <f t="shared" si="77"/>
        <v>0</v>
      </c>
      <c r="I164" s="208">
        <f t="shared" si="76"/>
        <v>0</v>
      </c>
      <c r="J164" s="208"/>
      <c r="K164" s="87"/>
      <c r="L164" s="90"/>
      <c r="M164" s="66"/>
      <c r="N164" s="102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</row>
    <row r="165" spans="1:45" ht="15.75" thickBot="1" x14ac:dyDescent="0.3">
      <c r="B165" s="106"/>
      <c r="C165" s="204"/>
      <c r="D165" s="78" t="s">
        <v>72</v>
      </c>
      <c r="E165" s="78" t="s">
        <v>73</v>
      </c>
      <c r="F165" s="78" t="s">
        <v>74</v>
      </c>
      <c r="G165" s="78" t="s">
        <v>75</v>
      </c>
      <c r="H165" s="78" t="s">
        <v>76</v>
      </c>
      <c r="I165" s="208"/>
      <c r="J165" s="208"/>
      <c r="K165" s="87"/>
      <c r="L165" s="90"/>
      <c r="M165" s="66"/>
      <c r="N165" s="102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</row>
    <row r="166" spans="1:45" ht="15.75" thickBot="1" x14ac:dyDescent="0.3">
      <c r="B166" s="106"/>
      <c r="C166" s="204"/>
      <c r="D166" s="89"/>
      <c r="E166" s="89"/>
      <c r="F166" s="89"/>
      <c r="G166" s="89"/>
      <c r="H166" s="89"/>
      <c r="I166" s="208"/>
      <c r="J166" s="208"/>
      <c r="K166" s="87"/>
      <c r="L166" s="90"/>
      <c r="M166" s="66"/>
      <c r="N166" s="102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</row>
    <row r="167" spans="1:45" ht="3.75" customHeight="1" x14ac:dyDescent="0.25">
      <c r="B167" s="106"/>
      <c r="C167" s="206"/>
      <c r="D167" s="90">
        <f>IF(D166=$AG$3,1,0)</f>
        <v>0</v>
      </c>
      <c r="E167" s="90">
        <f t="shared" ref="E167:H167" si="78">IF(E166=$AG$3,1,0)</f>
        <v>0</v>
      </c>
      <c r="F167" s="90">
        <f t="shared" si="78"/>
        <v>0</v>
      </c>
      <c r="G167" s="90">
        <f t="shared" si="78"/>
        <v>0</v>
      </c>
      <c r="H167" s="90">
        <f t="shared" si="78"/>
        <v>0</v>
      </c>
      <c r="I167" s="208">
        <f t="shared" ref="I167:I168" si="79">SUM(D167:H167)</f>
        <v>0</v>
      </c>
      <c r="J167" s="208"/>
      <c r="K167" s="87"/>
      <c r="L167" s="90"/>
      <c r="M167" s="66"/>
      <c r="N167" s="102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</row>
    <row r="168" spans="1:45" ht="3.75" customHeight="1" x14ac:dyDescent="0.25">
      <c r="B168" s="106"/>
      <c r="C168" s="100"/>
      <c r="D168" s="90">
        <f>IF(D166&lt;&gt;"",1,0)</f>
        <v>0</v>
      </c>
      <c r="E168" s="90">
        <f t="shared" ref="E168:H168" si="80">IF(E166&lt;&gt;"",1,0)</f>
        <v>0</v>
      </c>
      <c r="F168" s="90">
        <f t="shared" si="80"/>
        <v>0</v>
      </c>
      <c r="G168" s="90">
        <f t="shared" si="80"/>
        <v>0</v>
      </c>
      <c r="H168" s="90">
        <f t="shared" si="80"/>
        <v>0</v>
      </c>
      <c r="I168" s="208">
        <f t="shared" si="79"/>
        <v>0</v>
      </c>
      <c r="J168" s="208"/>
      <c r="K168" s="87"/>
      <c r="L168" s="90"/>
      <c r="M168" s="66"/>
      <c r="N168" s="102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</row>
    <row r="169" spans="1:45" x14ac:dyDescent="0.25">
      <c r="B169" s="106"/>
      <c r="C169" s="126"/>
      <c r="K169" s="91"/>
      <c r="L169" s="90"/>
      <c r="M169" s="66"/>
      <c r="N169" s="102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</row>
    <row r="170" spans="1:45" s="291" customFormat="1" x14ac:dyDescent="0.25">
      <c r="D170" s="292"/>
      <c r="E170" s="292"/>
      <c r="F170" s="292"/>
      <c r="G170" s="292"/>
      <c r="H170" s="292"/>
      <c r="I170" s="292"/>
      <c r="J170" s="292"/>
      <c r="K170" s="293"/>
      <c r="L170" s="292"/>
      <c r="M170" s="292"/>
      <c r="N170" s="281"/>
      <c r="O170" s="280"/>
      <c r="P170" s="280"/>
      <c r="Q170" s="280"/>
      <c r="R170" s="294"/>
      <c r="S170" s="280"/>
      <c r="T170" s="280"/>
      <c r="U170" s="280"/>
    </row>
    <row r="171" spans="1:45" x14ac:dyDescent="0.25"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</row>
    <row r="172" spans="1:45" x14ac:dyDescent="0.25">
      <c r="B172" s="296" t="s">
        <v>121</v>
      </c>
      <c r="C172" s="297" t="s">
        <v>188</v>
      </c>
      <c r="E172" s="180"/>
      <c r="L172" s="90"/>
      <c r="M172" s="72" t="s">
        <v>231</v>
      </c>
      <c r="N172" s="264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</row>
    <row r="173" spans="1:45" ht="16.5" thickBot="1" x14ac:dyDescent="0.3">
      <c r="A173" s="197"/>
      <c r="B173" s="201"/>
      <c r="C173" s="298" t="s">
        <v>253</v>
      </c>
      <c r="D173" s="78" t="s">
        <v>82</v>
      </c>
      <c r="E173" s="78" t="s">
        <v>84</v>
      </c>
      <c r="F173" s="78" t="s">
        <v>85</v>
      </c>
      <c r="G173" s="78" t="s">
        <v>86</v>
      </c>
      <c r="H173" s="78" t="s">
        <v>87</v>
      </c>
      <c r="K173" s="87"/>
      <c r="L173" s="90" t="e">
        <f>J175*Points!F30</f>
        <v>#DIV/0!</v>
      </c>
      <c r="M173" s="263"/>
      <c r="N173" s="66">
        <f>IF(D173="oui",1,0)</f>
        <v>0</v>
      </c>
      <c r="P173" s="175">
        <f>IF(D173="NA",1,0)</f>
        <v>0</v>
      </c>
      <c r="U173" s="175">
        <f t="shared" ref="U173" si="81">MAX(N173:P173)</f>
        <v>0</v>
      </c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</row>
    <row r="174" spans="1:45" ht="15.75" thickBot="1" x14ac:dyDescent="0.3">
      <c r="A174" s="197" t="e">
        <f>((M174*100)/Points!G30)</f>
        <v>#DIV/0!</v>
      </c>
      <c r="B174" s="202" t="s">
        <v>130</v>
      </c>
      <c r="C174" s="124"/>
      <c r="D174" s="89"/>
      <c r="E174" s="89"/>
      <c r="F174" s="89"/>
      <c r="G174" s="89"/>
      <c r="H174" s="89"/>
      <c r="K174" s="87"/>
      <c r="L174" s="90"/>
      <c r="M174" s="72" t="e">
        <f>L173</f>
        <v>#DIV/0!</v>
      </c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</row>
    <row r="175" spans="1:45" ht="3" customHeight="1" x14ac:dyDescent="0.25">
      <c r="B175" s="88"/>
      <c r="C175" s="100"/>
      <c r="D175" s="90">
        <f>IF(D174=$AG$3,1,0)</f>
        <v>0</v>
      </c>
      <c r="E175" s="90">
        <f t="shared" ref="E175:H175" si="82">IF(E174=$AG$3,1,0)</f>
        <v>0</v>
      </c>
      <c r="F175" s="90">
        <f t="shared" si="82"/>
        <v>0</v>
      </c>
      <c r="G175" s="90">
        <f t="shared" si="82"/>
        <v>0</v>
      </c>
      <c r="H175" s="90">
        <f t="shared" si="82"/>
        <v>0</v>
      </c>
      <c r="I175" s="23">
        <f>SUM(D175:H175)</f>
        <v>0</v>
      </c>
      <c r="J175" s="23" t="e">
        <f>(I175+I179+I183)/(I176+I180+I184)</f>
        <v>#DIV/0!</v>
      </c>
      <c r="K175" s="105"/>
      <c r="L175" s="90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</row>
    <row r="176" spans="1:45" ht="3.75" customHeight="1" x14ac:dyDescent="0.25">
      <c r="B176" s="88"/>
      <c r="C176" s="100"/>
      <c r="D176" s="90">
        <f>IF(D174&lt;&gt;"",1,0)</f>
        <v>0</v>
      </c>
      <c r="E176" s="90">
        <f t="shared" ref="E176:H176" si="83">IF(E174&lt;&gt;"",1,0)</f>
        <v>0</v>
      </c>
      <c r="F176" s="90">
        <f t="shared" si="83"/>
        <v>0</v>
      </c>
      <c r="G176" s="90">
        <f t="shared" si="83"/>
        <v>0</v>
      </c>
      <c r="H176" s="90">
        <f t="shared" si="83"/>
        <v>0</v>
      </c>
      <c r="I176" s="23">
        <f>SUM(D176:H176)</f>
        <v>0</v>
      </c>
      <c r="K176" s="87"/>
      <c r="L176" s="90"/>
      <c r="N176" s="67"/>
      <c r="O176" s="143"/>
      <c r="P176" s="143"/>
      <c r="Q176" s="143"/>
      <c r="R176" s="143"/>
      <c r="S176" s="143"/>
      <c r="T176" s="143"/>
      <c r="U176" s="143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</row>
    <row r="177" spans="2:45" ht="15.75" thickBot="1" x14ac:dyDescent="0.3">
      <c r="B177" s="88"/>
      <c r="C177" s="124"/>
      <c r="D177" s="78" t="s">
        <v>83</v>
      </c>
      <c r="E177" s="78" t="s">
        <v>88</v>
      </c>
      <c r="F177" s="78" t="s">
        <v>89</v>
      </c>
      <c r="G177" s="78" t="s">
        <v>90</v>
      </c>
      <c r="H177" s="78" t="s">
        <v>91</v>
      </c>
      <c r="K177" s="87"/>
      <c r="L177" s="90"/>
      <c r="N177" s="67"/>
      <c r="O177" s="143"/>
      <c r="P177" s="143"/>
      <c r="Q177" s="143"/>
      <c r="R177" s="143"/>
      <c r="S177" s="143"/>
      <c r="T177" s="143"/>
      <c r="U177" s="143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</row>
    <row r="178" spans="2:45" ht="15.75" thickBot="1" x14ac:dyDescent="0.3">
      <c r="B178" s="88"/>
      <c r="C178" s="124"/>
      <c r="D178" s="89"/>
      <c r="E178" s="89"/>
      <c r="F178" s="89"/>
      <c r="G178" s="89"/>
      <c r="H178" s="89"/>
      <c r="K178" s="87"/>
      <c r="L178" s="90"/>
      <c r="N178" s="67"/>
      <c r="O178" s="143"/>
      <c r="P178" s="143"/>
      <c r="Q178" s="143"/>
      <c r="R178" s="143"/>
      <c r="S178" s="143"/>
      <c r="T178" s="143"/>
      <c r="U178" s="143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</row>
    <row r="179" spans="2:45" ht="3" customHeight="1" x14ac:dyDescent="0.25">
      <c r="B179" s="88"/>
      <c r="C179" s="100"/>
      <c r="D179" s="90">
        <f>IF(D178=$AG$3,1,0)</f>
        <v>0</v>
      </c>
      <c r="E179" s="90">
        <f t="shared" ref="E179:H179" si="84">IF(E178=$AG$3,1,0)</f>
        <v>0</v>
      </c>
      <c r="F179" s="90">
        <f t="shared" si="84"/>
        <v>0</v>
      </c>
      <c r="G179" s="90">
        <f t="shared" si="84"/>
        <v>0</v>
      </c>
      <c r="H179" s="90">
        <f t="shared" si="84"/>
        <v>0</v>
      </c>
      <c r="I179" s="23">
        <f t="shared" ref="I179:I180" si="85">SUM(D179:H179)</f>
        <v>0</v>
      </c>
      <c r="K179" s="87"/>
      <c r="L179" s="90"/>
      <c r="N179" s="67"/>
      <c r="O179" s="143"/>
      <c r="P179" s="143"/>
      <c r="Q179" s="143"/>
      <c r="R179" s="143"/>
      <c r="S179" s="143"/>
      <c r="T179" s="143"/>
      <c r="U179" s="143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</row>
    <row r="180" spans="2:45" ht="3" customHeight="1" x14ac:dyDescent="0.25">
      <c r="B180" s="88"/>
      <c r="C180" s="100"/>
      <c r="D180" s="90">
        <f>IF(D178&lt;&gt;"",1,0)</f>
        <v>0</v>
      </c>
      <c r="E180" s="90">
        <f t="shared" ref="E180:H180" si="86">IF(E178&lt;&gt;"",1,0)</f>
        <v>0</v>
      </c>
      <c r="F180" s="90">
        <f t="shared" si="86"/>
        <v>0</v>
      </c>
      <c r="G180" s="90">
        <f t="shared" si="86"/>
        <v>0</v>
      </c>
      <c r="H180" s="90">
        <f t="shared" si="86"/>
        <v>0</v>
      </c>
      <c r="I180" s="23">
        <f t="shared" si="85"/>
        <v>0</v>
      </c>
      <c r="K180" s="87"/>
      <c r="L180" s="90"/>
      <c r="N180" s="67"/>
      <c r="O180" s="143"/>
      <c r="P180" s="143"/>
      <c r="Q180" s="143"/>
      <c r="R180" s="143"/>
      <c r="S180" s="143"/>
      <c r="T180" s="143"/>
      <c r="U180" s="143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</row>
    <row r="181" spans="2:45" ht="15.75" thickBot="1" x14ac:dyDescent="0.3">
      <c r="B181" s="88"/>
      <c r="C181" s="124"/>
      <c r="D181" s="78" t="s">
        <v>96</v>
      </c>
      <c r="E181" s="78" t="s">
        <v>97</v>
      </c>
      <c r="F181" s="78" t="s">
        <v>98</v>
      </c>
      <c r="G181" s="78" t="s">
        <v>99</v>
      </c>
      <c r="H181" s="78" t="s">
        <v>100</v>
      </c>
      <c r="K181" s="87"/>
      <c r="L181" s="90"/>
      <c r="N181" s="67"/>
      <c r="O181" s="143"/>
      <c r="P181" s="143"/>
      <c r="Q181" s="143"/>
      <c r="R181" s="143"/>
      <c r="S181" s="143"/>
      <c r="T181" s="143"/>
      <c r="U181" s="143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</row>
    <row r="182" spans="2:45" ht="15.75" thickBot="1" x14ac:dyDescent="0.3">
      <c r="B182" s="88"/>
      <c r="C182" s="124"/>
      <c r="D182" s="89"/>
      <c r="E182" s="89"/>
      <c r="F182" s="89"/>
      <c r="G182" s="89"/>
      <c r="H182" s="89"/>
      <c r="K182" s="87"/>
      <c r="L182" s="90"/>
      <c r="N182" s="67"/>
      <c r="O182" s="143"/>
      <c r="P182" s="143"/>
      <c r="Q182" s="143"/>
      <c r="R182" s="143"/>
      <c r="S182" s="143"/>
      <c r="T182" s="143"/>
      <c r="U182" s="143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</row>
    <row r="183" spans="2:45" ht="3" customHeight="1" x14ac:dyDescent="0.25">
      <c r="B183" s="88"/>
      <c r="C183" s="100"/>
      <c r="D183" s="90">
        <f>IF(D182=$AG$3,1,0)</f>
        <v>0</v>
      </c>
      <c r="E183" s="90">
        <f t="shared" ref="E183:H183" si="87">IF(E182=$AG$3,1,0)</f>
        <v>0</v>
      </c>
      <c r="F183" s="90">
        <f t="shared" si="87"/>
        <v>0</v>
      </c>
      <c r="G183" s="90">
        <f t="shared" si="87"/>
        <v>0</v>
      </c>
      <c r="H183" s="90">
        <f t="shared" si="87"/>
        <v>0</v>
      </c>
      <c r="I183" s="23">
        <f t="shared" ref="I183:I184" si="88">SUM(D183:H183)</f>
        <v>0</v>
      </c>
      <c r="K183" s="87"/>
      <c r="L183" s="90"/>
      <c r="N183" s="67"/>
      <c r="O183" s="143"/>
      <c r="P183" s="143"/>
      <c r="Q183" s="143"/>
      <c r="R183" s="143"/>
      <c r="S183" s="143"/>
      <c r="T183" s="143"/>
      <c r="U183" s="143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</row>
    <row r="184" spans="2:45" ht="3.75" customHeight="1" x14ac:dyDescent="0.25">
      <c r="B184" s="88"/>
      <c r="C184" s="100"/>
      <c r="D184" s="90">
        <f>IF(D182&lt;&gt;"",1,0)</f>
        <v>0</v>
      </c>
      <c r="E184" s="90">
        <f t="shared" ref="E184:H184" si="89">IF(E182&lt;&gt;"",1,0)</f>
        <v>0</v>
      </c>
      <c r="F184" s="90">
        <f t="shared" si="89"/>
        <v>0</v>
      </c>
      <c r="G184" s="90">
        <f t="shared" si="89"/>
        <v>0</v>
      </c>
      <c r="H184" s="90">
        <f t="shared" si="89"/>
        <v>0</v>
      </c>
      <c r="I184" s="23">
        <f t="shared" si="88"/>
        <v>0</v>
      </c>
      <c r="K184" s="87"/>
      <c r="L184" s="90"/>
      <c r="N184" s="67"/>
      <c r="O184" s="143"/>
      <c r="P184" s="143"/>
      <c r="Q184" s="143"/>
      <c r="R184" s="143"/>
      <c r="S184" s="143"/>
      <c r="T184" s="143"/>
      <c r="U184" s="143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</row>
    <row r="185" spans="2:45" ht="15.75" thickBot="1" x14ac:dyDescent="0.3">
      <c r="B185" s="203"/>
      <c r="C185" s="124"/>
      <c r="L185" s="90"/>
      <c r="N185" s="67"/>
      <c r="O185" s="143"/>
      <c r="P185" s="143"/>
      <c r="Q185" s="143"/>
      <c r="R185" s="143"/>
      <c r="S185" s="143"/>
      <c r="T185" s="143"/>
      <c r="U185" s="143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</row>
    <row r="186" spans="2:45" ht="15.75" thickBot="1" x14ac:dyDescent="0.3">
      <c r="B186" s="93"/>
      <c r="C186" s="94"/>
      <c r="D186" s="95"/>
      <c r="E186" s="95"/>
      <c r="F186" s="95"/>
      <c r="G186" s="95"/>
      <c r="H186" s="95"/>
      <c r="I186" s="95"/>
      <c r="J186" s="95"/>
      <c r="K186" s="96"/>
      <c r="L186" s="95"/>
      <c r="M186" s="97"/>
      <c r="N186" s="67"/>
      <c r="O186" s="143"/>
      <c r="P186" s="143"/>
      <c r="Q186" s="143"/>
      <c r="R186" s="143"/>
      <c r="S186" s="143"/>
      <c r="T186" s="143"/>
      <c r="U186" s="143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</row>
    <row r="187" spans="2:45" x14ac:dyDescent="0.25">
      <c r="M187" s="66"/>
      <c r="N187" s="67"/>
      <c r="O187" s="143"/>
      <c r="P187" s="143"/>
      <c r="Q187" s="143"/>
      <c r="R187" s="143"/>
      <c r="S187" s="143"/>
      <c r="T187" s="143"/>
      <c r="U187" s="143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</row>
    <row r="189" spans="2:45" x14ac:dyDescent="0.25">
      <c r="L189" s="84" t="s">
        <v>123</v>
      </c>
    </row>
    <row r="190" spans="2:45" ht="15.75" x14ac:dyDescent="0.25">
      <c r="L190" s="103" t="e">
        <f>M8+M37+M46+M59+M63+M70+M78+M115+M136+M153+M174</f>
        <v>#DIV/0!</v>
      </c>
    </row>
    <row r="221" spans="4:45" s="143" customFormat="1" x14ac:dyDescent="0.25">
      <c r="D221" s="178"/>
      <c r="E221" s="178"/>
      <c r="F221" s="178"/>
      <c r="G221" s="178"/>
      <c r="H221" s="178"/>
      <c r="I221" s="178"/>
      <c r="J221" s="178"/>
      <c r="K221" s="179"/>
      <c r="L221" s="178"/>
      <c r="N221" s="174"/>
      <c r="O221" s="175"/>
      <c r="P221" s="175"/>
      <c r="Q221" s="175"/>
      <c r="R221" s="176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  <c r="AS221" s="175"/>
    </row>
    <row r="222" spans="4:45" s="143" customFormat="1" x14ac:dyDescent="0.25">
      <c r="D222" s="178"/>
      <c r="E222" s="178"/>
      <c r="F222" s="178"/>
      <c r="G222" s="178"/>
      <c r="H222" s="178"/>
      <c r="I222" s="178"/>
      <c r="J222" s="178"/>
      <c r="K222" s="179"/>
      <c r="L222" s="178"/>
      <c r="N222" s="174"/>
      <c r="O222" s="175"/>
      <c r="P222" s="175"/>
      <c r="Q222" s="175"/>
      <c r="R222" s="176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  <c r="AS222" s="175"/>
    </row>
    <row r="223" spans="4:45" s="143" customFormat="1" x14ac:dyDescent="0.25">
      <c r="D223" s="178"/>
      <c r="E223" s="178"/>
      <c r="F223" s="178"/>
      <c r="G223" s="178"/>
      <c r="H223" s="178"/>
      <c r="I223" s="178"/>
      <c r="J223" s="178"/>
      <c r="K223" s="179"/>
      <c r="L223" s="178"/>
      <c r="N223" s="174"/>
      <c r="O223" s="175"/>
      <c r="P223" s="175"/>
      <c r="Q223" s="175"/>
      <c r="R223" s="176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  <c r="AS223" s="175"/>
    </row>
    <row r="224" spans="4:45" s="143" customFormat="1" x14ac:dyDescent="0.25">
      <c r="D224" s="178"/>
      <c r="E224" s="178"/>
      <c r="F224" s="178"/>
      <c r="G224" s="178"/>
      <c r="H224" s="178"/>
      <c r="I224" s="178"/>
      <c r="J224" s="178"/>
      <c r="K224" s="179"/>
      <c r="L224" s="178"/>
      <c r="N224" s="174"/>
      <c r="O224" s="175"/>
      <c r="P224" s="175"/>
      <c r="Q224" s="175"/>
      <c r="R224" s="176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  <c r="AS224" s="175"/>
    </row>
    <row r="225" spans="4:45" s="143" customFormat="1" x14ac:dyDescent="0.25">
      <c r="D225" s="178"/>
      <c r="E225" s="178"/>
      <c r="F225" s="178"/>
      <c r="G225" s="178"/>
      <c r="H225" s="178"/>
      <c r="I225" s="178"/>
      <c r="J225" s="178"/>
      <c r="K225" s="179"/>
      <c r="L225" s="178"/>
      <c r="N225" s="174"/>
      <c r="O225" s="175"/>
      <c r="P225" s="175"/>
      <c r="Q225" s="175"/>
      <c r="R225" s="176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  <c r="AS225" s="175"/>
    </row>
    <row r="226" spans="4:45" s="143" customFormat="1" x14ac:dyDescent="0.25">
      <c r="D226" s="178"/>
      <c r="E226" s="178"/>
      <c r="F226" s="178"/>
      <c r="G226" s="178"/>
      <c r="H226" s="178"/>
      <c r="I226" s="178"/>
      <c r="J226" s="178"/>
      <c r="K226" s="179"/>
      <c r="L226" s="178"/>
      <c r="N226" s="174"/>
      <c r="O226" s="175"/>
      <c r="P226" s="175"/>
      <c r="Q226" s="175"/>
      <c r="R226" s="176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  <c r="AS226" s="175"/>
    </row>
    <row r="227" spans="4:45" s="143" customFormat="1" x14ac:dyDescent="0.25">
      <c r="D227" s="178"/>
      <c r="E227" s="178"/>
      <c r="F227" s="178"/>
      <c r="G227" s="178"/>
      <c r="H227" s="178"/>
      <c r="I227" s="178"/>
      <c r="J227" s="178"/>
      <c r="K227" s="179"/>
      <c r="L227" s="178"/>
      <c r="N227" s="174"/>
      <c r="O227" s="175"/>
      <c r="P227" s="175"/>
      <c r="Q227" s="175"/>
      <c r="R227" s="176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</row>
    <row r="228" spans="4:45" s="143" customFormat="1" x14ac:dyDescent="0.25">
      <c r="D228" s="178"/>
      <c r="E228" s="178"/>
      <c r="F228" s="178"/>
      <c r="G228" s="178"/>
      <c r="H228" s="178"/>
      <c r="I228" s="178"/>
      <c r="J228" s="178"/>
      <c r="K228" s="179"/>
      <c r="L228" s="178"/>
      <c r="N228" s="174"/>
      <c r="O228" s="175"/>
      <c r="P228" s="175"/>
      <c r="Q228" s="175"/>
      <c r="R228" s="176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</row>
    <row r="229" spans="4:45" s="143" customFormat="1" x14ac:dyDescent="0.25">
      <c r="D229" s="178"/>
      <c r="E229" s="178"/>
      <c r="F229" s="178"/>
      <c r="G229" s="178"/>
      <c r="H229" s="178"/>
      <c r="I229" s="178"/>
      <c r="J229" s="178"/>
      <c r="K229" s="179"/>
      <c r="L229" s="178"/>
      <c r="N229" s="174"/>
      <c r="O229" s="175"/>
      <c r="P229" s="175"/>
      <c r="Q229" s="175"/>
      <c r="R229" s="176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</row>
    <row r="230" spans="4:45" s="143" customFormat="1" x14ac:dyDescent="0.25">
      <c r="D230" s="178"/>
      <c r="E230" s="178"/>
      <c r="F230" s="178"/>
      <c r="G230" s="178"/>
      <c r="H230" s="178"/>
      <c r="I230" s="178"/>
      <c r="J230" s="178"/>
      <c r="K230" s="179"/>
      <c r="L230" s="178"/>
      <c r="N230" s="174"/>
      <c r="O230" s="175"/>
      <c r="P230" s="175"/>
      <c r="Q230" s="175"/>
      <c r="R230" s="176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</row>
    <row r="231" spans="4:45" s="143" customFormat="1" x14ac:dyDescent="0.25">
      <c r="D231" s="178"/>
      <c r="E231" s="178"/>
      <c r="F231" s="178"/>
      <c r="G231" s="178"/>
      <c r="H231" s="178"/>
      <c r="I231" s="178"/>
      <c r="J231" s="178"/>
      <c r="K231" s="179"/>
      <c r="L231" s="178"/>
      <c r="N231" s="174"/>
      <c r="O231" s="175"/>
      <c r="P231" s="175"/>
      <c r="Q231" s="175"/>
      <c r="R231" s="176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</row>
    <row r="232" spans="4:45" s="143" customFormat="1" x14ac:dyDescent="0.25">
      <c r="D232" s="178"/>
      <c r="E232" s="178"/>
      <c r="F232" s="178"/>
      <c r="G232" s="178"/>
      <c r="H232" s="178"/>
      <c r="I232" s="178"/>
      <c r="J232" s="178"/>
      <c r="K232" s="179"/>
      <c r="L232" s="178"/>
      <c r="N232" s="174"/>
      <c r="O232" s="175"/>
      <c r="P232" s="175"/>
      <c r="Q232" s="175"/>
      <c r="R232" s="176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</row>
    <row r="233" spans="4:45" s="143" customFormat="1" x14ac:dyDescent="0.25">
      <c r="D233" s="178"/>
      <c r="E233" s="178"/>
      <c r="F233" s="178"/>
      <c r="G233" s="178"/>
      <c r="H233" s="178"/>
      <c r="I233" s="178"/>
      <c r="J233" s="178"/>
      <c r="K233" s="179"/>
      <c r="L233" s="178"/>
      <c r="N233" s="174"/>
      <c r="O233" s="175"/>
      <c r="P233" s="175"/>
      <c r="Q233" s="175"/>
      <c r="R233" s="176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</row>
    <row r="234" spans="4:45" s="143" customFormat="1" x14ac:dyDescent="0.25">
      <c r="D234" s="178"/>
      <c r="E234" s="178"/>
      <c r="F234" s="178"/>
      <c r="G234" s="178"/>
      <c r="H234" s="178"/>
      <c r="I234" s="178"/>
      <c r="J234" s="178"/>
      <c r="K234" s="179"/>
      <c r="L234" s="178"/>
      <c r="N234" s="174"/>
      <c r="O234" s="175"/>
      <c r="P234" s="175"/>
      <c r="Q234" s="175"/>
      <c r="R234" s="176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</row>
    <row r="235" spans="4:45" s="143" customFormat="1" x14ac:dyDescent="0.25">
      <c r="D235" s="178"/>
      <c r="E235" s="178"/>
      <c r="F235" s="178"/>
      <c r="G235" s="178"/>
      <c r="H235" s="178"/>
      <c r="I235" s="178"/>
      <c r="J235" s="178"/>
      <c r="K235" s="179"/>
      <c r="L235" s="178"/>
      <c r="N235" s="174"/>
      <c r="O235" s="175"/>
      <c r="P235" s="175"/>
      <c r="Q235" s="175"/>
      <c r="R235" s="176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</row>
    <row r="236" spans="4:45" s="143" customFormat="1" x14ac:dyDescent="0.25">
      <c r="D236" s="178"/>
      <c r="E236" s="178"/>
      <c r="F236" s="178"/>
      <c r="G236" s="178"/>
      <c r="H236" s="178"/>
      <c r="I236" s="178"/>
      <c r="J236" s="178"/>
      <c r="K236" s="179"/>
      <c r="L236" s="178"/>
      <c r="N236" s="174"/>
      <c r="O236" s="175"/>
      <c r="P236" s="175"/>
      <c r="Q236" s="175"/>
      <c r="R236" s="176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</row>
    <row r="237" spans="4:45" s="143" customFormat="1" x14ac:dyDescent="0.25">
      <c r="D237" s="178"/>
      <c r="E237" s="178"/>
      <c r="F237" s="178"/>
      <c r="G237" s="178"/>
      <c r="H237" s="178"/>
      <c r="I237" s="178"/>
      <c r="J237" s="178"/>
      <c r="K237" s="179"/>
      <c r="L237" s="178"/>
      <c r="N237" s="174"/>
      <c r="O237" s="175"/>
      <c r="P237" s="175"/>
      <c r="Q237" s="175"/>
      <c r="R237" s="176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  <c r="AS237" s="175"/>
    </row>
    <row r="238" spans="4:45" s="143" customFormat="1" x14ac:dyDescent="0.25">
      <c r="D238" s="178"/>
      <c r="E238" s="178"/>
      <c r="F238" s="178"/>
      <c r="G238" s="178"/>
      <c r="H238" s="178"/>
      <c r="I238" s="178"/>
      <c r="J238" s="178"/>
      <c r="K238" s="179"/>
      <c r="L238" s="178"/>
      <c r="N238" s="174"/>
      <c r="O238" s="175"/>
      <c r="P238" s="175"/>
      <c r="Q238" s="175"/>
      <c r="R238" s="176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  <c r="AS238" s="175"/>
    </row>
    <row r="239" spans="4:45" s="143" customFormat="1" x14ac:dyDescent="0.25">
      <c r="D239" s="178"/>
      <c r="E239" s="178"/>
      <c r="F239" s="178"/>
      <c r="G239" s="178"/>
      <c r="H239" s="178"/>
      <c r="I239" s="178"/>
      <c r="J239" s="178"/>
      <c r="K239" s="179"/>
      <c r="L239" s="178"/>
      <c r="N239" s="174"/>
      <c r="O239" s="175"/>
      <c r="P239" s="175"/>
      <c r="Q239" s="175"/>
      <c r="R239" s="176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  <c r="AS239" s="175"/>
    </row>
    <row r="240" spans="4:45" s="143" customFormat="1" x14ac:dyDescent="0.25">
      <c r="D240" s="178"/>
      <c r="E240" s="178"/>
      <c r="F240" s="178"/>
      <c r="G240" s="178"/>
      <c r="H240" s="178"/>
      <c r="I240" s="178"/>
      <c r="J240" s="178"/>
      <c r="K240" s="179"/>
      <c r="L240" s="178"/>
      <c r="N240" s="174"/>
      <c r="O240" s="175"/>
      <c r="P240" s="175"/>
      <c r="Q240" s="175"/>
      <c r="R240" s="176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  <c r="AS240" s="175"/>
    </row>
    <row r="241" spans="4:45" s="143" customFormat="1" x14ac:dyDescent="0.25">
      <c r="D241" s="178"/>
      <c r="E241" s="178"/>
      <c r="F241" s="178"/>
      <c r="G241" s="178"/>
      <c r="H241" s="178"/>
      <c r="I241" s="178"/>
      <c r="J241" s="178"/>
      <c r="K241" s="179"/>
      <c r="L241" s="178"/>
      <c r="N241" s="174"/>
      <c r="O241" s="175"/>
      <c r="P241" s="175"/>
      <c r="Q241" s="175"/>
      <c r="R241" s="176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  <c r="AS241" s="175"/>
    </row>
    <row r="242" spans="4:45" s="143" customFormat="1" x14ac:dyDescent="0.25">
      <c r="D242" s="178"/>
      <c r="E242" s="178"/>
      <c r="F242" s="178"/>
      <c r="G242" s="178"/>
      <c r="H242" s="178"/>
      <c r="I242" s="178"/>
      <c r="J242" s="178"/>
      <c r="K242" s="179"/>
      <c r="L242" s="178"/>
      <c r="N242" s="174"/>
      <c r="O242" s="175"/>
      <c r="P242" s="175"/>
      <c r="Q242" s="175"/>
      <c r="R242" s="176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  <c r="AS242" s="175"/>
    </row>
    <row r="243" spans="4:45" s="143" customFormat="1" x14ac:dyDescent="0.25">
      <c r="D243" s="178"/>
      <c r="E243" s="178"/>
      <c r="F243" s="178"/>
      <c r="G243" s="178"/>
      <c r="H243" s="178"/>
      <c r="I243" s="178"/>
      <c r="J243" s="178"/>
      <c r="K243" s="179"/>
      <c r="L243" s="178"/>
      <c r="N243" s="174"/>
      <c r="O243" s="175"/>
      <c r="P243" s="175"/>
      <c r="Q243" s="175"/>
      <c r="R243" s="176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  <c r="AS243" s="175"/>
    </row>
    <row r="244" spans="4:45" s="143" customFormat="1" x14ac:dyDescent="0.25">
      <c r="D244" s="178"/>
      <c r="E244" s="178"/>
      <c r="F244" s="178"/>
      <c r="G244" s="178"/>
      <c r="H244" s="178"/>
      <c r="I244" s="178"/>
      <c r="J244" s="178"/>
      <c r="K244" s="179"/>
      <c r="L244" s="178"/>
      <c r="N244" s="174"/>
      <c r="O244" s="175"/>
      <c r="P244" s="175"/>
      <c r="Q244" s="175"/>
      <c r="R244" s="176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  <c r="AS244" s="175"/>
    </row>
    <row r="245" spans="4:45" s="143" customFormat="1" x14ac:dyDescent="0.25">
      <c r="D245" s="178"/>
      <c r="E245" s="178"/>
      <c r="F245" s="178"/>
      <c r="G245" s="178"/>
      <c r="H245" s="178"/>
      <c r="I245" s="178"/>
      <c r="J245" s="178"/>
      <c r="K245" s="179"/>
      <c r="L245" s="178"/>
      <c r="N245" s="174"/>
      <c r="O245" s="175"/>
      <c r="P245" s="175"/>
      <c r="Q245" s="175"/>
      <c r="R245" s="176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75"/>
    </row>
    <row r="246" spans="4:45" s="143" customFormat="1" x14ac:dyDescent="0.25">
      <c r="D246" s="178"/>
      <c r="E246" s="178"/>
      <c r="F246" s="178"/>
      <c r="G246" s="178"/>
      <c r="H246" s="178"/>
      <c r="I246" s="178"/>
      <c r="J246" s="178"/>
      <c r="K246" s="179"/>
      <c r="L246" s="178"/>
      <c r="N246" s="174"/>
      <c r="O246" s="175"/>
      <c r="P246" s="175"/>
      <c r="Q246" s="175"/>
      <c r="R246" s="176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75"/>
    </row>
    <row r="247" spans="4:45" s="143" customFormat="1" x14ac:dyDescent="0.25">
      <c r="D247" s="178"/>
      <c r="E247" s="178"/>
      <c r="F247" s="178"/>
      <c r="G247" s="178"/>
      <c r="H247" s="178"/>
      <c r="I247" s="178"/>
      <c r="J247" s="178"/>
      <c r="K247" s="179"/>
      <c r="L247" s="178"/>
      <c r="N247" s="174"/>
      <c r="O247" s="175"/>
      <c r="P247" s="175"/>
      <c r="Q247" s="175"/>
      <c r="R247" s="176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75"/>
    </row>
    <row r="248" spans="4:45" s="143" customFormat="1" x14ac:dyDescent="0.25">
      <c r="D248" s="178"/>
      <c r="E248" s="178"/>
      <c r="F248" s="178"/>
      <c r="G248" s="178"/>
      <c r="H248" s="178"/>
      <c r="I248" s="178"/>
      <c r="J248" s="178"/>
      <c r="K248" s="179"/>
      <c r="L248" s="178"/>
      <c r="N248" s="174"/>
      <c r="O248" s="175"/>
      <c r="P248" s="175"/>
      <c r="Q248" s="175"/>
      <c r="R248" s="176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75"/>
    </row>
    <row r="249" spans="4:45" s="143" customFormat="1" x14ac:dyDescent="0.25">
      <c r="D249" s="178"/>
      <c r="E249" s="178"/>
      <c r="F249" s="178"/>
      <c r="G249" s="178"/>
      <c r="H249" s="178"/>
      <c r="I249" s="178"/>
      <c r="J249" s="178"/>
      <c r="K249" s="179"/>
      <c r="L249" s="178"/>
      <c r="N249" s="174"/>
      <c r="O249" s="175"/>
      <c r="P249" s="175"/>
      <c r="Q249" s="175"/>
      <c r="R249" s="176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75"/>
    </row>
    <row r="250" spans="4:45" s="143" customFormat="1" x14ac:dyDescent="0.25">
      <c r="D250" s="178"/>
      <c r="E250" s="178"/>
      <c r="F250" s="178"/>
      <c r="G250" s="178"/>
      <c r="H250" s="178"/>
      <c r="I250" s="178"/>
      <c r="J250" s="178"/>
      <c r="K250" s="179"/>
      <c r="L250" s="178"/>
      <c r="N250" s="174"/>
      <c r="O250" s="175"/>
      <c r="P250" s="175"/>
      <c r="Q250" s="175"/>
      <c r="R250" s="176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75"/>
    </row>
    <row r="251" spans="4:45" s="143" customFormat="1" x14ac:dyDescent="0.25">
      <c r="D251" s="178"/>
      <c r="E251" s="178"/>
      <c r="F251" s="178"/>
      <c r="G251" s="178"/>
      <c r="H251" s="178"/>
      <c r="I251" s="178"/>
      <c r="J251" s="178"/>
      <c r="K251" s="179"/>
      <c r="L251" s="178"/>
      <c r="N251" s="174"/>
      <c r="O251" s="175"/>
      <c r="P251" s="175"/>
      <c r="Q251" s="175"/>
      <c r="R251" s="176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75"/>
    </row>
    <row r="252" spans="4:45" s="143" customFormat="1" x14ac:dyDescent="0.25">
      <c r="D252" s="178"/>
      <c r="E252" s="178"/>
      <c r="F252" s="178"/>
      <c r="G252" s="178"/>
      <c r="H252" s="178"/>
      <c r="I252" s="178"/>
      <c r="J252" s="178"/>
      <c r="K252" s="179"/>
      <c r="L252" s="178"/>
      <c r="N252" s="174"/>
      <c r="O252" s="175"/>
      <c r="P252" s="175"/>
      <c r="Q252" s="175"/>
      <c r="R252" s="176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75"/>
    </row>
    <row r="253" spans="4:45" s="143" customFormat="1" x14ac:dyDescent="0.25">
      <c r="D253" s="178"/>
      <c r="E253" s="178"/>
      <c r="F253" s="178"/>
      <c r="G253" s="178"/>
      <c r="H253" s="178"/>
      <c r="I253" s="178"/>
      <c r="J253" s="178"/>
      <c r="K253" s="179"/>
      <c r="L253" s="178"/>
      <c r="N253" s="174"/>
      <c r="O253" s="175"/>
      <c r="P253" s="175"/>
      <c r="Q253" s="175"/>
      <c r="R253" s="176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75"/>
    </row>
    <row r="254" spans="4:45" s="143" customFormat="1" x14ac:dyDescent="0.25">
      <c r="D254" s="178"/>
      <c r="E254" s="178"/>
      <c r="F254" s="178"/>
      <c r="G254" s="178"/>
      <c r="H254" s="178"/>
      <c r="I254" s="178"/>
      <c r="J254" s="178"/>
      <c r="K254" s="179"/>
      <c r="L254" s="178"/>
      <c r="N254" s="174"/>
      <c r="O254" s="175"/>
      <c r="P254" s="175"/>
      <c r="Q254" s="175"/>
      <c r="R254" s="176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75"/>
    </row>
    <row r="255" spans="4:45" s="143" customFormat="1" x14ac:dyDescent="0.25">
      <c r="D255" s="178"/>
      <c r="E255" s="178"/>
      <c r="F255" s="178"/>
      <c r="G255" s="178"/>
      <c r="H255" s="178"/>
      <c r="I255" s="178"/>
      <c r="J255" s="178"/>
      <c r="K255" s="179"/>
      <c r="L255" s="178"/>
      <c r="N255" s="174"/>
      <c r="O255" s="175"/>
      <c r="P255" s="175"/>
      <c r="Q255" s="175"/>
      <c r="R255" s="176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</row>
    <row r="256" spans="4:45" s="143" customFormat="1" x14ac:dyDescent="0.25">
      <c r="D256" s="178"/>
      <c r="E256" s="178"/>
      <c r="F256" s="178"/>
      <c r="G256" s="178"/>
      <c r="H256" s="178"/>
      <c r="I256" s="178"/>
      <c r="J256" s="178"/>
      <c r="K256" s="179"/>
      <c r="L256" s="178"/>
      <c r="N256" s="174"/>
      <c r="O256" s="175"/>
      <c r="P256" s="175"/>
      <c r="Q256" s="175"/>
      <c r="R256" s="176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75"/>
    </row>
    <row r="257" spans="4:45" s="143" customFormat="1" x14ac:dyDescent="0.25">
      <c r="D257" s="178"/>
      <c r="E257" s="178"/>
      <c r="F257" s="178"/>
      <c r="G257" s="178"/>
      <c r="H257" s="178"/>
      <c r="I257" s="178"/>
      <c r="J257" s="178"/>
      <c r="K257" s="179"/>
      <c r="L257" s="178"/>
      <c r="N257" s="174"/>
      <c r="O257" s="175"/>
      <c r="P257" s="175"/>
      <c r="Q257" s="175"/>
      <c r="R257" s="176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75"/>
    </row>
    <row r="258" spans="4:45" s="143" customFormat="1" x14ac:dyDescent="0.25">
      <c r="D258" s="178"/>
      <c r="E258" s="178"/>
      <c r="F258" s="178"/>
      <c r="G258" s="178"/>
      <c r="H258" s="178"/>
      <c r="I258" s="178"/>
      <c r="J258" s="178"/>
      <c r="K258" s="179"/>
      <c r="L258" s="178"/>
      <c r="N258" s="174"/>
      <c r="O258" s="175"/>
      <c r="P258" s="175"/>
      <c r="Q258" s="175"/>
      <c r="R258" s="176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75"/>
    </row>
    <row r="259" spans="4:45" s="143" customFormat="1" x14ac:dyDescent="0.25">
      <c r="D259" s="178"/>
      <c r="E259" s="178"/>
      <c r="F259" s="178"/>
      <c r="G259" s="178"/>
      <c r="H259" s="178"/>
      <c r="I259" s="178"/>
      <c r="J259" s="178"/>
      <c r="K259" s="179"/>
      <c r="L259" s="178"/>
      <c r="N259" s="174"/>
      <c r="O259" s="175"/>
      <c r="P259" s="175"/>
      <c r="Q259" s="175"/>
      <c r="R259" s="176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</row>
    <row r="260" spans="4:45" s="143" customFormat="1" x14ac:dyDescent="0.25">
      <c r="D260" s="178"/>
      <c r="E260" s="178"/>
      <c r="F260" s="178"/>
      <c r="G260" s="178"/>
      <c r="H260" s="178"/>
      <c r="I260" s="178"/>
      <c r="J260" s="178"/>
      <c r="K260" s="179"/>
      <c r="L260" s="178"/>
      <c r="N260" s="174"/>
      <c r="O260" s="175"/>
      <c r="P260" s="175"/>
      <c r="Q260" s="175"/>
      <c r="R260" s="176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</row>
    <row r="261" spans="4:45" s="143" customFormat="1" x14ac:dyDescent="0.25">
      <c r="D261" s="178"/>
      <c r="E261" s="178"/>
      <c r="F261" s="178"/>
      <c r="G261" s="178"/>
      <c r="H261" s="178"/>
      <c r="I261" s="178"/>
      <c r="J261" s="178"/>
      <c r="K261" s="179"/>
      <c r="L261" s="178"/>
      <c r="N261" s="174"/>
      <c r="O261" s="175"/>
      <c r="P261" s="175"/>
      <c r="Q261" s="175"/>
      <c r="R261" s="176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</row>
    <row r="262" spans="4:45" s="143" customFormat="1" x14ac:dyDescent="0.25">
      <c r="D262" s="178"/>
      <c r="E262" s="178"/>
      <c r="F262" s="178"/>
      <c r="G262" s="178"/>
      <c r="H262" s="178"/>
      <c r="I262" s="178"/>
      <c r="J262" s="178"/>
      <c r="K262" s="179"/>
      <c r="L262" s="178"/>
      <c r="N262" s="174"/>
      <c r="O262" s="175"/>
      <c r="P262" s="175"/>
      <c r="Q262" s="175"/>
      <c r="R262" s="176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</row>
    <row r="263" spans="4:45" s="143" customFormat="1" x14ac:dyDescent="0.25">
      <c r="D263" s="178"/>
      <c r="E263" s="178"/>
      <c r="F263" s="178"/>
      <c r="G263" s="178"/>
      <c r="H263" s="178"/>
      <c r="I263" s="178"/>
      <c r="J263" s="178"/>
      <c r="K263" s="179"/>
      <c r="L263" s="178"/>
      <c r="N263" s="174"/>
      <c r="O263" s="175"/>
      <c r="P263" s="175"/>
      <c r="Q263" s="175"/>
      <c r="R263" s="176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</row>
    <row r="264" spans="4:45" s="143" customFormat="1" x14ac:dyDescent="0.25">
      <c r="D264" s="178"/>
      <c r="E264" s="178"/>
      <c r="F264" s="178"/>
      <c r="G264" s="178"/>
      <c r="H264" s="178"/>
      <c r="I264" s="178"/>
      <c r="J264" s="178"/>
      <c r="K264" s="179"/>
      <c r="L264" s="178"/>
      <c r="N264" s="174"/>
      <c r="O264" s="175"/>
      <c r="P264" s="175"/>
      <c r="Q264" s="175"/>
      <c r="R264" s="176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</row>
    <row r="265" spans="4:45" s="143" customFormat="1" x14ac:dyDescent="0.25">
      <c r="D265" s="178"/>
      <c r="E265" s="178"/>
      <c r="F265" s="178"/>
      <c r="G265" s="178"/>
      <c r="H265" s="178"/>
      <c r="I265" s="178"/>
      <c r="J265" s="178"/>
      <c r="K265" s="179"/>
      <c r="L265" s="178"/>
      <c r="N265" s="174"/>
      <c r="O265" s="175"/>
      <c r="P265" s="175"/>
      <c r="Q265" s="175"/>
      <c r="R265" s="176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</row>
    <row r="266" spans="4:45" s="143" customFormat="1" x14ac:dyDescent="0.25">
      <c r="D266" s="178"/>
      <c r="E266" s="178"/>
      <c r="F266" s="178"/>
      <c r="G266" s="178"/>
      <c r="H266" s="178"/>
      <c r="I266" s="178"/>
      <c r="J266" s="178"/>
      <c r="K266" s="179"/>
      <c r="L266" s="178"/>
      <c r="N266" s="174"/>
      <c r="O266" s="175"/>
      <c r="P266" s="175"/>
      <c r="Q266" s="175"/>
      <c r="R266" s="176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</row>
    <row r="267" spans="4:45" s="143" customFormat="1" x14ac:dyDescent="0.25">
      <c r="D267" s="178"/>
      <c r="E267" s="178"/>
      <c r="F267" s="178"/>
      <c r="G267" s="178"/>
      <c r="H267" s="178"/>
      <c r="I267" s="178"/>
      <c r="J267" s="178"/>
      <c r="K267" s="179"/>
      <c r="L267" s="178"/>
      <c r="N267" s="174"/>
      <c r="O267" s="175"/>
      <c r="P267" s="175"/>
      <c r="Q267" s="175"/>
      <c r="R267" s="176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</row>
    <row r="268" spans="4:45" s="143" customFormat="1" x14ac:dyDescent="0.25">
      <c r="D268" s="178"/>
      <c r="E268" s="178"/>
      <c r="F268" s="178"/>
      <c r="G268" s="178"/>
      <c r="H268" s="178"/>
      <c r="I268" s="178"/>
      <c r="J268" s="178"/>
      <c r="K268" s="179"/>
      <c r="L268" s="178"/>
      <c r="N268" s="174"/>
      <c r="O268" s="175"/>
      <c r="P268" s="175"/>
      <c r="Q268" s="175"/>
      <c r="R268" s="176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75"/>
    </row>
    <row r="269" spans="4:45" s="143" customFormat="1" x14ac:dyDescent="0.25">
      <c r="D269" s="178"/>
      <c r="E269" s="178"/>
      <c r="F269" s="178"/>
      <c r="G269" s="178"/>
      <c r="H269" s="178"/>
      <c r="I269" s="178"/>
      <c r="J269" s="178"/>
      <c r="K269" s="179"/>
      <c r="L269" s="178"/>
      <c r="N269" s="174"/>
      <c r="O269" s="175"/>
      <c r="P269" s="175"/>
      <c r="Q269" s="175"/>
      <c r="R269" s="176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75"/>
    </row>
    <row r="270" spans="4:45" s="143" customFormat="1" x14ac:dyDescent="0.25">
      <c r="D270" s="178"/>
      <c r="E270" s="178"/>
      <c r="F270" s="178"/>
      <c r="G270" s="178"/>
      <c r="H270" s="178"/>
      <c r="I270" s="178"/>
      <c r="J270" s="178"/>
      <c r="K270" s="179"/>
      <c r="L270" s="178"/>
      <c r="N270" s="174"/>
      <c r="O270" s="175"/>
      <c r="P270" s="175"/>
      <c r="Q270" s="175"/>
      <c r="R270" s="176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75"/>
    </row>
    <row r="271" spans="4:45" s="143" customFormat="1" x14ac:dyDescent="0.25">
      <c r="D271" s="178"/>
      <c r="E271" s="178"/>
      <c r="F271" s="178"/>
      <c r="G271" s="178"/>
      <c r="H271" s="178"/>
      <c r="I271" s="178"/>
      <c r="J271" s="178"/>
      <c r="K271" s="179"/>
      <c r="L271" s="178"/>
      <c r="N271" s="174"/>
      <c r="O271" s="175"/>
      <c r="P271" s="175"/>
      <c r="Q271" s="175"/>
      <c r="R271" s="176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75"/>
    </row>
    <row r="272" spans="4:45" s="143" customFormat="1" x14ac:dyDescent="0.25">
      <c r="D272" s="178"/>
      <c r="E272" s="178"/>
      <c r="F272" s="178"/>
      <c r="G272" s="178"/>
      <c r="H272" s="178"/>
      <c r="I272" s="178"/>
      <c r="J272" s="178"/>
      <c r="K272" s="179"/>
      <c r="L272" s="178"/>
      <c r="N272" s="174"/>
      <c r="O272" s="175"/>
      <c r="P272" s="175"/>
      <c r="Q272" s="175"/>
      <c r="R272" s="176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</row>
    <row r="273" spans="4:45" s="143" customFormat="1" x14ac:dyDescent="0.25">
      <c r="D273" s="178"/>
      <c r="E273" s="178"/>
      <c r="F273" s="178"/>
      <c r="G273" s="178"/>
      <c r="H273" s="178"/>
      <c r="I273" s="178"/>
      <c r="J273" s="178"/>
      <c r="K273" s="179"/>
      <c r="L273" s="178"/>
      <c r="N273" s="174"/>
      <c r="O273" s="175"/>
      <c r="P273" s="175"/>
      <c r="Q273" s="175"/>
      <c r="R273" s="176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</row>
    <row r="274" spans="4:45" s="143" customFormat="1" x14ac:dyDescent="0.25">
      <c r="D274" s="178"/>
      <c r="E274" s="178"/>
      <c r="F274" s="178"/>
      <c r="G274" s="178"/>
      <c r="H274" s="178"/>
      <c r="I274" s="178"/>
      <c r="J274" s="178"/>
      <c r="K274" s="179"/>
      <c r="L274" s="178"/>
      <c r="N274" s="174"/>
      <c r="O274" s="175"/>
      <c r="P274" s="175"/>
      <c r="Q274" s="175"/>
      <c r="R274" s="176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</row>
    <row r="275" spans="4:45" s="143" customFormat="1" x14ac:dyDescent="0.25">
      <c r="D275" s="178"/>
      <c r="E275" s="178"/>
      <c r="F275" s="178"/>
      <c r="G275" s="178"/>
      <c r="H275" s="178"/>
      <c r="I275" s="178"/>
      <c r="J275" s="178"/>
      <c r="K275" s="179"/>
      <c r="L275" s="178"/>
      <c r="N275" s="174"/>
      <c r="O275" s="175"/>
      <c r="P275" s="175"/>
      <c r="Q275" s="175"/>
      <c r="R275" s="176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</row>
    <row r="276" spans="4:45" s="143" customFormat="1" x14ac:dyDescent="0.25">
      <c r="D276" s="178"/>
      <c r="E276" s="178"/>
      <c r="F276" s="178"/>
      <c r="G276" s="178"/>
      <c r="H276" s="178"/>
      <c r="I276" s="178"/>
      <c r="J276" s="178"/>
      <c r="K276" s="179"/>
      <c r="L276" s="178"/>
      <c r="N276" s="174"/>
      <c r="O276" s="175"/>
      <c r="P276" s="175"/>
      <c r="Q276" s="175"/>
      <c r="R276" s="176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</row>
    <row r="277" spans="4:45" s="143" customFormat="1" x14ac:dyDescent="0.25">
      <c r="D277" s="178"/>
      <c r="E277" s="178"/>
      <c r="F277" s="178"/>
      <c r="G277" s="178"/>
      <c r="H277" s="178"/>
      <c r="I277" s="178"/>
      <c r="J277" s="178"/>
      <c r="K277" s="179"/>
      <c r="L277" s="178"/>
      <c r="N277" s="174"/>
      <c r="O277" s="175"/>
      <c r="P277" s="175"/>
      <c r="Q277" s="175"/>
      <c r="R277" s="176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75"/>
    </row>
    <row r="278" spans="4:45" s="143" customFormat="1" x14ac:dyDescent="0.25">
      <c r="D278" s="178"/>
      <c r="E278" s="178"/>
      <c r="F278" s="178"/>
      <c r="G278" s="178"/>
      <c r="H278" s="178"/>
      <c r="I278" s="178"/>
      <c r="J278" s="178"/>
      <c r="K278" s="179"/>
      <c r="L278" s="178"/>
      <c r="N278" s="174"/>
      <c r="O278" s="175"/>
      <c r="P278" s="175"/>
      <c r="Q278" s="175"/>
      <c r="R278" s="176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75"/>
    </row>
    <row r="279" spans="4:45" s="143" customFormat="1" x14ac:dyDescent="0.25">
      <c r="D279" s="178"/>
      <c r="E279" s="178"/>
      <c r="F279" s="178"/>
      <c r="G279" s="178"/>
      <c r="H279" s="178"/>
      <c r="I279" s="178"/>
      <c r="J279" s="178"/>
      <c r="K279" s="179"/>
      <c r="L279" s="178"/>
      <c r="N279" s="174"/>
      <c r="O279" s="175"/>
      <c r="P279" s="175"/>
      <c r="Q279" s="175"/>
      <c r="R279" s="176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75"/>
    </row>
    <row r="280" spans="4:45" s="143" customFormat="1" x14ac:dyDescent="0.25">
      <c r="D280" s="178"/>
      <c r="E280" s="178"/>
      <c r="F280" s="178"/>
      <c r="G280" s="178"/>
      <c r="H280" s="178"/>
      <c r="I280" s="178"/>
      <c r="J280" s="178"/>
      <c r="K280" s="179"/>
      <c r="L280" s="178"/>
      <c r="N280" s="174"/>
      <c r="O280" s="175"/>
      <c r="P280" s="175"/>
      <c r="Q280" s="175"/>
      <c r="R280" s="176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75"/>
    </row>
    <row r="281" spans="4:45" s="143" customFormat="1" x14ac:dyDescent="0.25">
      <c r="D281" s="178"/>
      <c r="E281" s="178"/>
      <c r="F281" s="178"/>
      <c r="G281" s="178"/>
      <c r="H281" s="178"/>
      <c r="I281" s="178"/>
      <c r="J281" s="178"/>
      <c r="K281" s="179"/>
      <c r="L281" s="178"/>
      <c r="N281" s="174"/>
      <c r="O281" s="175"/>
      <c r="P281" s="175"/>
      <c r="Q281" s="175"/>
      <c r="R281" s="176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75"/>
    </row>
    <row r="282" spans="4:45" s="143" customFormat="1" x14ac:dyDescent="0.25">
      <c r="D282" s="178"/>
      <c r="E282" s="178"/>
      <c r="F282" s="178"/>
      <c r="G282" s="178"/>
      <c r="H282" s="178"/>
      <c r="I282" s="178"/>
      <c r="J282" s="178"/>
      <c r="K282" s="179"/>
      <c r="L282" s="178"/>
      <c r="N282" s="174"/>
      <c r="O282" s="175"/>
      <c r="P282" s="175"/>
      <c r="Q282" s="175"/>
      <c r="R282" s="176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75"/>
    </row>
    <row r="283" spans="4:45" s="143" customFormat="1" x14ac:dyDescent="0.25">
      <c r="D283" s="178"/>
      <c r="E283" s="178"/>
      <c r="F283" s="178"/>
      <c r="G283" s="178"/>
      <c r="H283" s="178"/>
      <c r="I283" s="178"/>
      <c r="J283" s="178"/>
      <c r="K283" s="179"/>
      <c r="L283" s="178"/>
      <c r="N283" s="174"/>
      <c r="O283" s="175"/>
      <c r="P283" s="175"/>
      <c r="Q283" s="175"/>
      <c r="R283" s="176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75"/>
    </row>
    <row r="284" spans="4:45" s="143" customFormat="1" x14ac:dyDescent="0.25">
      <c r="D284" s="178"/>
      <c r="E284" s="178"/>
      <c r="F284" s="178"/>
      <c r="G284" s="178"/>
      <c r="H284" s="178"/>
      <c r="I284" s="178"/>
      <c r="J284" s="178"/>
      <c r="K284" s="179"/>
      <c r="L284" s="178"/>
      <c r="N284" s="174"/>
      <c r="O284" s="175"/>
      <c r="P284" s="175"/>
      <c r="Q284" s="175"/>
      <c r="R284" s="176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75"/>
    </row>
    <row r="285" spans="4:45" s="143" customFormat="1" x14ac:dyDescent="0.25">
      <c r="D285" s="178"/>
      <c r="E285" s="178"/>
      <c r="F285" s="178"/>
      <c r="G285" s="178"/>
      <c r="H285" s="178"/>
      <c r="I285" s="178"/>
      <c r="J285" s="178"/>
      <c r="K285" s="179"/>
      <c r="L285" s="178"/>
      <c r="N285" s="174"/>
      <c r="O285" s="175"/>
      <c r="P285" s="175"/>
      <c r="Q285" s="175"/>
      <c r="R285" s="176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75"/>
    </row>
    <row r="286" spans="4:45" s="143" customFormat="1" x14ac:dyDescent="0.25">
      <c r="D286" s="178"/>
      <c r="E286" s="178"/>
      <c r="F286" s="178"/>
      <c r="G286" s="178"/>
      <c r="H286" s="178"/>
      <c r="I286" s="178"/>
      <c r="J286" s="178"/>
      <c r="K286" s="179"/>
      <c r="L286" s="178"/>
      <c r="N286" s="174"/>
      <c r="O286" s="175"/>
      <c r="P286" s="175"/>
      <c r="Q286" s="175"/>
      <c r="R286" s="176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75"/>
    </row>
    <row r="287" spans="4:45" s="143" customFormat="1" x14ac:dyDescent="0.25">
      <c r="D287" s="178"/>
      <c r="E287" s="178"/>
      <c r="F287" s="178"/>
      <c r="G287" s="178"/>
      <c r="H287" s="178"/>
      <c r="I287" s="178"/>
      <c r="J287" s="178"/>
      <c r="K287" s="179"/>
      <c r="L287" s="178"/>
      <c r="N287" s="174"/>
      <c r="O287" s="175"/>
      <c r="P287" s="175"/>
      <c r="Q287" s="175"/>
      <c r="R287" s="176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75"/>
    </row>
    <row r="288" spans="4:45" s="143" customFormat="1" x14ac:dyDescent="0.25">
      <c r="D288" s="178"/>
      <c r="E288" s="178"/>
      <c r="F288" s="178"/>
      <c r="G288" s="178"/>
      <c r="H288" s="178"/>
      <c r="I288" s="178"/>
      <c r="J288" s="178"/>
      <c r="K288" s="179"/>
      <c r="L288" s="178"/>
      <c r="N288" s="174"/>
      <c r="O288" s="175"/>
      <c r="P288" s="175"/>
      <c r="Q288" s="175"/>
      <c r="R288" s="176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75"/>
    </row>
    <row r="289" spans="4:45" s="143" customFormat="1" x14ac:dyDescent="0.25">
      <c r="D289" s="178"/>
      <c r="E289" s="178"/>
      <c r="F289" s="178"/>
      <c r="G289" s="178"/>
      <c r="H289" s="178"/>
      <c r="I289" s="178"/>
      <c r="J289" s="178"/>
      <c r="K289" s="179"/>
      <c r="L289" s="178"/>
      <c r="N289" s="174"/>
      <c r="O289" s="175"/>
      <c r="P289" s="175"/>
      <c r="Q289" s="175"/>
      <c r="R289" s="176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75"/>
    </row>
    <row r="290" spans="4:45" s="143" customFormat="1" x14ac:dyDescent="0.25">
      <c r="D290" s="178"/>
      <c r="E290" s="178"/>
      <c r="F290" s="178"/>
      <c r="G290" s="178"/>
      <c r="H290" s="178"/>
      <c r="I290" s="178"/>
      <c r="J290" s="178"/>
      <c r="K290" s="179"/>
      <c r="L290" s="178"/>
      <c r="N290" s="174"/>
      <c r="O290" s="175"/>
      <c r="P290" s="175"/>
      <c r="Q290" s="175"/>
      <c r="R290" s="176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75"/>
    </row>
    <row r="291" spans="4:45" s="143" customFormat="1" x14ac:dyDescent="0.25">
      <c r="D291" s="178"/>
      <c r="E291" s="178"/>
      <c r="F291" s="178"/>
      <c r="G291" s="178"/>
      <c r="H291" s="178"/>
      <c r="I291" s="178"/>
      <c r="J291" s="178"/>
      <c r="K291" s="179"/>
      <c r="L291" s="178"/>
      <c r="N291" s="174"/>
      <c r="O291" s="175"/>
      <c r="P291" s="175"/>
      <c r="Q291" s="175"/>
      <c r="R291" s="176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</row>
    <row r="292" spans="4:45" s="143" customFormat="1" x14ac:dyDescent="0.25">
      <c r="D292" s="178"/>
      <c r="E292" s="178"/>
      <c r="F292" s="178"/>
      <c r="G292" s="178"/>
      <c r="H292" s="178"/>
      <c r="I292" s="178"/>
      <c r="J292" s="178"/>
      <c r="K292" s="179"/>
      <c r="L292" s="178"/>
      <c r="N292" s="174"/>
      <c r="O292" s="175"/>
      <c r="P292" s="175"/>
      <c r="Q292" s="175"/>
      <c r="R292" s="176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75"/>
    </row>
    <row r="293" spans="4:45" s="143" customFormat="1" x14ac:dyDescent="0.25">
      <c r="D293" s="178"/>
      <c r="E293" s="178"/>
      <c r="F293" s="178"/>
      <c r="G293" s="178"/>
      <c r="H293" s="178"/>
      <c r="I293" s="178"/>
      <c r="J293" s="178"/>
      <c r="K293" s="179"/>
      <c r="L293" s="178"/>
      <c r="N293" s="174"/>
      <c r="O293" s="175"/>
      <c r="P293" s="175"/>
      <c r="Q293" s="175"/>
      <c r="R293" s="176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75"/>
    </row>
    <row r="294" spans="4:45" s="143" customFormat="1" x14ac:dyDescent="0.25">
      <c r="D294" s="178"/>
      <c r="E294" s="178"/>
      <c r="F294" s="178"/>
      <c r="G294" s="178"/>
      <c r="H294" s="178"/>
      <c r="I294" s="178"/>
      <c r="J294" s="178"/>
      <c r="K294" s="179"/>
      <c r="L294" s="178"/>
      <c r="N294" s="174"/>
      <c r="O294" s="175"/>
      <c r="P294" s="175"/>
      <c r="Q294" s="175"/>
      <c r="R294" s="176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75"/>
    </row>
    <row r="295" spans="4:45" s="143" customFormat="1" x14ac:dyDescent="0.25">
      <c r="D295" s="178"/>
      <c r="E295" s="178"/>
      <c r="F295" s="178"/>
      <c r="G295" s="178"/>
      <c r="H295" s="178"/>
      <c r="I295" s="178"/>
      <c r="J295" s="178"/>
      <c r="K295" s="179"/>
      <c r="L295" s="178"/>
      <c r="N295" s="174"/>
      <c r="O295" s="175"/>
      <c r="P295" s="175"/>
      <c r="Q295" s="175"/>
      <c r="R295" s="176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75"/>
    </row>
    <row r="296" spans="4:45" s="143" customFormat="1" x14ac:dyDescent="0.25">
      <c r="D296" s="178"/>
      <c r="E296" s="178"/>
      <c r="F296" s="178"/>
      <c r="G296" s="178"/>
      <c r="H296" s="178"/>
      <c r="I296" s="178"/>
      <c r="J296" s="178"/>
      <c r="K296" s="179"/>
      <c r="L296" s="178"/>
      <c r="N296" s="174"/>
      <c r="O296" s="175"/>
      <c r="P296" s="175"/>
      <c r="Q296" s="175"/>
      <c r="R296" s="176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75"/>
    </row>
    <row r="297" spans="4:45" s="143" customFormat="1" x14ac:dyDescent="0.25">
      <c r="D297" s="178"/>
      <c r="E297" s="178"/>
      <c r="F297" s="178"/>
      <c r="G297" s="178"/>
      <c r="H297" s="178"/>
      <c r="I297" s="178"/>
      <c r="J297" s="178"/>
      <c r="K297" s="179"/>
      <c r="L297" s="178"/>
      <c r="N297" s="174"/>
      <c r="O297" s="175"/>
      <c r="P297" s="175"/>
      <c r="Q297" s="175"/>
      <c r="R297" s="176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75"/>
    </row>
    <row r="298" spans="4:45" s="143" customFormat="1" x14ac:dyDescent="0.25">
      <c r="D298" s="178"/>
      <c r="E298" s="178"/>
      <c r="F298" s="178"/>
      <c r="G298" s="178"/>
      <c r="H298" s="178"/>
      <c r="I298" s="178"/>
      <c r="J298" s="178"/>
      <c r="K298" s="179"/>
      <c r="L298" s="178"/>
      <c r="N298" s="174"/>
      <c r="O298" s="175"/>
      <c r="P298" s="175"/>
      <c r="Q298" s="175"/>
      <c r="R298" s="176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75"/>
    </row>
    <row r="299" spans="4:45" s="143" customFormat="1" x14ac:dyDescent="0.25">
      <c r="D299" s="178"/>
      <c r="E299" s="178"/>
      <c r="F299" s="178"/>
      <c r="G299" s="178"/>
      <c r="H299" s="178"/>
      <c r="I299" s="178"/>
      <c r="J299" s="178"/>
      <c r="K299" s="179"/>
      <c r="L299" s="178"/>
      <c r="N299" s="174"/>
      <c r="O299" s="175"/>
      <c r="P299" s="175"/>
      <c r="Q299" s="175"/>
      <c r="R299" s="176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75"/>
    </row>
    <row r="300" spans="4:45" s="143" customFormat="1" x14ac:dyDescent="0.25">
      <c r="D300" s="178"/>
      <c r="E300" s="178"/>
      <c r="F300" s="178"/>
      <c r="G300" s="178"/>
      <c r="H300" s="178"/>
      <c r="I300" s="178"/>
      <c r="J300" s="178"/>
      <c r="K300" s="179"/>
      <c r="L300" s="178"/>
      <c r="N300" s="174"/>
      <c r="O300" s="175"/>
      <c r="P300" s="175"/>
      <c r="Q300" s="175"/>
      <c r="R300" s="176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75"/>
    </row>
    <row r="301" spans="4:45" s="143" customFormat="1" x14ac:dyDescent="0.25">
      <c r="D301" s="178"/>
      <c r="E301" s="178"/>
      <c r="F301" s="178"/>
      <c r="G301" s="178"/>
      <c r="H301" s="178"/>
      <c r="I301" s="178"/>
      <c r="J301" s="178"/>
      <c r="K301" s="179"/>
      <c r="L301" s="178"/>
      <c r="N301" s="174"/>
      <c r="O301" s="175"/>
      <c r="P301" s="175"/>
      <c r="Q301" s="175"/>
      <c r="R301" s="176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75"/>
    </row>
    <row r="302" spans="4:45" s="143" customFormat="1" x14ac:dyDescent="0.25">
      <c r="D302" s="178"/>
      <c r="E302" s="178"/>
      <c r="F302" s="178"/>
      <c r="G302" s="178"/>
      <c r="H302" s="178"/>
      <c r="I302" s="178"/>
      <c r="J302" s="178"/>
      <c r="K302" s="179"/>
      <c r="L302" s="178"/>
      <c r="N302" s="174"/>
      <c r="O302" s="175"/>
      <c r="P302" s="175"/>
      <c r="Q302" s="175"/>
      <c r="R302" s="176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75"/>
    </row>
    <row r="303" spans="4:45" s="143" customFormat="1" x14ac:dyDescent="0.25">
      <c r="D303" s="178"/>
      <c r="E303" s="178"/>
      <c r="F303" s="178"/>
      <c r="G303" s="178"/>
      <c r="H303" s="178"/>
      <c r="I303" s="178"/>
      <c r="J303" s="178"/>
      <c r="K303" s="179"/>
      <c r="L303" s="178"/>
      <c r="N303" s="174"/>
      <c r="O303" s="175"/>
      <c r="P303" s="175"/>
      <c r="Q303" s="175"/>
      <c r="R303" s="176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75"/>
    </row>
    <row r="304" spans="4:45" s="143" customFormat="1" x14ac:dyDescent="0.25">
      <c r="D304" s="178"/>
      <c r="E304" s="178"/>
      <c r="F304" s="178"/>
      <c r="G304" s="178"/>
      <c r="H304" s="178"/>
      <c r="I304" s="178"/>
      <c r="J304" s="178"/>
      <c r="K304" s="179"/>
      <c r="L304" s="178"/>
      <c r="N304" s="174"/>
      <c r="O304" s="175"/>
      <c r="P304" s="175"/>
      <c r="Q304" s="175"/>
      <c r="R304" s="176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75"/>
    </row>
    <row r="305" spans="4:45" s="143" customFormat="1" x14ac:dyDescent="0.25">
      <c r="D305" s="178"/>
      <c r="E305" s="178"/>
      <c r="F305" s="178"/>
      <c r="G305" s="178"/>
      <c r="H305" s="178"/>
      <c r="I305" s="178"/>
      <c r="J305" s="178"/>
      <c r="K305" s="179"/>
      <c r="L305" s="178"/>
      <c r="N305" s="174"/>
      <c r="O305" s="175"/>
      <c r="P305" s="175"/>
      <c r="Q305" s="175"/>
      <c r="R305" s="176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75"/>
    </row>
    <row r="306" spans="4:45" s="143" customFormat="1" x14ac:dyDescent="0.25">
      <c r="D306" s="178"/>
      <c r="E306" s="178"/>
      <c r="F306" s="178"/>
      <c r="G306" s="178"/>
      <c r="H306" s="178"/>
      <c r="I306" s="178"/>
      <c r="J306" s="178"/>
      <c r="K306" s="179"/>
      <c r="L306" s="178"/>
      <c r="N306" s="174"/>
      <c r="O306" s="175"/>
      <c r="P306" s="175"/>
      <c r="Q306" s="175"/>
      <c r="R306" s="176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75"/>
    </row>
    <row r="307" spans="4:45" s="143" customFormat="1" x14ac:dyDescent="0.25">
      <c r="D307" s="178"/>
      <c r="E307" s="178"/>
      <c r="F307" s="178"/>
      <c r="G307" s="178"/>
      <c r="H307" s="178"/>
      <c r="I307" s="178"/>
      <c r="J307" s="178"/>
      <c r="K307" s="179"/>
      <c r="L307" s="178"/>
      <c r="N307" s="174"/>
      <c r="O307" s="175"/>
      <c r="P307" s="175"/>
      <c r="Q307" s="175"/>
      <c r="R307" s="176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75"/>
    </row>
    <row r="308" spans="4:45" s="143" customFormat="1" x14ac:dyDescent="0.25">
      <c r="D308" s="178"/>
      <c r="E308" s="178"/>
      <c r="F308" s="178"/>
      <c r="G308" s="178"/>
      <c r="H308" s="178"/>
      <c r="I308" s="178"/>
      <c r="J308" s="178"/>
      <c r="K308" s="179"/>
      <c r="L308" s="178"/>
      <c r="N308" s="174"/>
      <c r="O308" s="175"/>
      <c r="P308" s="175"/>
      <c r="Q308" s="175"/>
      <c r="R308" s="176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75"/>
    </row>
    <row r="309" spans="4:45" s="143" customFormat="1" x14ac:dyDescent="0.25">
      <c r="D309" s="178"/>
      <c r="E309" s="178"/>
      <c r="F309" s="178"/>
      <c r="G309" s="178"/>
      <c r="H309" s="178"/>
      <c r="I309" s="178"/>
      <c r="J309" s="178"/>
      <c r="K309" s="179"/>
      <c r="L309" s="178"/>
      <c r="N309" s="174"/>
      <c r="O309" s="175"/>
      <c r="P309" s="175"/>
      <c r="Q309" s="175"/>
      <c r="R309" s="176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75"/>
    </row>
    <row r="310" spans="4:45" s="143" customFormat="1" x14ac:dyDescent="0.25">
      <c r="D310" s="178"/>
      <c r="E310" s="178"/>
      <c r="F310" s="178"/>
      <c r="G310" s="178"/>
      <c r="H310" s="178"/>
      <c r="I310" s="178"/>
      <c r="J310" s="178"/>
      <c r="K310" s="179"/>
      <c r="L310" s="178"/>
      <c r="N310" s="174"/>
      <c r="O310" s="175"/>
      <c r="P310" s="175"/>
      <c r="Q310" s="175"/>
      <c r="R310" s="176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</row>
    <row r="311" spans="4:45" s="143" customFormat="1" x14ac:dyDescent="0.25">
      <c r="D311" s="178"/>
      <c r="E311" s="178"/>
      <c r="F311" s="178"/>
      <c r="G311" s="178"/>
      <c r="H311" s="178"/>
      <c r="I311" s="178"/>
      <c r="J311" s="178"/>
      <c r="K311" s="179"/>
      <c r="L311" s="178"/>
      <c r="N311" s="174"/>
      <c r="O311" s="175"/>
      <c r="P311" s="175"/>
      <c r="Q311" s="175"/>
      <c r="R311" s="176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75"/>
    </row>
    <row r="312" spans="4:45" s="143" customFormat="1" x14ac:dyDescent="0.25">
      <c r="D312" s="178"/>
      <c r="E312" s="178"/>
      <c r="F312" s="178"/>
      <c r="G312" s="178"/>
      <c r="H312" s="178"/>
      <c r="I312" s="178"/>
      <c r="J312" s="178"/>
      <c r="K312" s="179"/>
      <c r="L312" s="178"/>
      <c r="N312" s="174"/>
      <c r="O312" s="175"/>
      <c r="P312" s="175"/>
      <c r="Q312" s="175"/>
      <c r="R312" s="176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75"/>
    </row>
    <row r="313" spans="4:45" s="143" customFormat="1" x14ac:dyDescent="0.25">
      <c r="D313" s="178"/>
      <c r="E313" s="178"/>
      <c r="F313" s="178"/>
      <c r="G313" s="178"/>
      <c r="H313" s="178"/>
      <c r="I313" s="178"/>
      <c r="J313" s="178"/>
      <c r="K313" s="179"/>
      <c r="L313" s="178"/>
      <c r="N313" s="174"/>
      <c r="O313" s="175"/>
      <c r="P313" s="175"/>
      <c r="Q313" s="175"/>
      <c r="R313" s="176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75"/>
    </row>
    <row r="314" spans="4:45" s="143" customFormat="1" x14ac:dyDescent="0.25">
      <c r="D314" s="178"/>
      <c r="E314" s="178"/>
      <c r="F314" s="178"/>
      <c r="G314" s="178"/>
      <c r="H314" s="178"/>
      <c r="I314" s="178"/>
      <c r="J314" s="178"/>
      <c r="K314" s="179"/>
      <c r="L314" s="178"/>
      <c r="N314" s="174"/>
      <c r="O314" s="175"/>
      <c r="P314" s="175"/>
      <c r="Q314" s="175"/>
      <c r="R314" s="176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</row>
    <row r="315" spans="4:45" s="143" customFormat="1" x14ac:dyDescent="0.25">
      <c r="D315" s="178"/>
      <c r="E315" s="178"/>
      <c r="F315" s="178"/>
      <c r="G315" s="178"/>
      <c r="H315" s="178"/>
      <c r="I315" s="178"/>
      <c r="J315" s="178"/>
      <c r="K315" s="179"/>
      <c r="L315" s="178"/>
      <c r="N315" s="174"/>
      <c r="O315" s="175"/>
      <c r="P315" s="175"/>
      <c r="Q315" s="175"/>
      <c r="R315" s="176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</row>
    <row r="316" spans="4:45" s="143" customFormat="1" x14ac:dyDescent="0.25">
      <c r="D316" s="178"/>
      <c r="E316" s="178"/>
      <c r="F316" s="178"/>
      <c r="G316" s="178"/>
      <c r="H316" s="178"/>
      <c r="I316" s="178"/>
      <c r="J316" s="178"/>
      <c r="K316" s="179"/>
      <c r="L316" s="178"/>
      <c r="N316" s="174"/>
      <c r="O316" s="175"/>
      <c r="P316" s="175"/>
      <c r="Q316" s="175"/>
      <c r="R316" s="176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</row>
    <row r="317" spans="4:45" s="143" customFormat="1" x14ac:dyDescent="0.25">
      <c r="D317" s="178"/>
      <c r="E317" s="178"/>
      <c r="F317" s="178"/>
      <c r="G317" s="178"/>
      <c r="H317" s="178"/>
      <c r="I317" s="178"/>
      <c r="J317" s="178"/>
      <c r="K317" s="179"/>
      <c r="L317" s="178"/>
      <c r="N317" s="174"/>
      <c r="O317" s="175"/>
      <c r="P317" s="175"/>
      <c r="Q317" s="175"/>
      <c r="R317" s="176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</row>
    <row r="318" spans="4:45" s="143" customFormat="1" x14ac:dyDescent="0.25">
      <c r="D318" s="178"/>
      <c r="E318" s="178"/>
      <c r="F318" s="178"/>
      <c r="G318" s="178"/>
      <c r="H318" s="178"/>
      <c r="I318" s="178"/>
      <c r="J318" s="178"/>
      <c r="K318" s="179"/>
      <c r="L318" s="178"/>
      <c r="N318" s="174"/>
      <c r="O318" s="175"/>
      <c r="P318" s="175"/>
      <c r="Q318" s="175"/>
      <c r="R318" s="176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</row>
    <row r="319" spans="4:45" s="143" customFormat="1" x14ac:dyDescent="0.25">
      <c r="D319" s="178"/>
      <c r="E319" s="178"/>
      <c r="F319" s="178"/>
      <c r="G319" s="178"/>
      <c r="H319" s="178"/>
      <c r="I319" s="178"/>
      <c r="J319" s="178"/>
      <c r="K319" s="179"/>
      <c r="L319" s="178"/>
      <c r="N319" s="174"/>
      <c r="O319" s="175"/>
      <c r="P319" s="175"/>
      <c r="Q319" s="175"/>
      <c r="R319" s="176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75"/>
    </row>
    <row r="320" spans="4:45" s="143" customFormat="1" x14ac:dyDescent="0.25">
      <c r="D320" s="178"/>
      <c r="E320" s="178"/>
      <c r="F320" s="178"/>
      <c r="G320" s="178"/>
      <c r="H320" s="178"/>
      <c r="I320" s="178"/>
      <c r="J320" s="178"/>
      <c r="K320" s="179"/>
      <c r="L320" s="178"/>
      <c r="N320" s="174"/>
      <c r="O320" s="175"/>
      <c r="P320" s="175"/>
      <c r="Q320" s="175"/>
      <c r="R320" s="176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75"/>
    </row>
    <row r="321" spans="4:45" s="143" customFormat="1" x14ac:dyDescent="0.25">
      <c r="D321" s="178"/>
      <c r="E321" s="178"/>
      <c r="F321" s="178"/>
      <c r="G321" s="178"/>
      <c r="H321" s="178"/>
      <c r="I321" s="178"/>
      <c r="J321" s="178"/>
      <c r="K321" s="179"/>
      <c r="L321" s="178"/>
      <c r="N321" s="174"/>
      <c r="O321" s="175"/>
      <c r="P321" s="175"/>
      <c r="Q321" s="175"/>
      <c r="R321" s="176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75"/>
    </row>
    <row r="322" spans="4:45" s="143" customFormat="1" x14ac:dyDescent="0.25">
      <c r="D322" s="178"/>
      <c r="E322" s="178"/>
      <c r="F322" s="178"/>
      <c r="G322" s="178"/>
      <c r="H322" s="178"/>
      <c r="I322" s="178"/>
      <c r="J322" s="178"/>
      <c r="K322" s="179"/>
      <c r="L322" s="178"/>
      <c r="N322" s="174"/>
      <c r="O322" s="175"/>
      <c r="P322" s="175"/>
      <c r="Q322" s="175"/>
      <c r="R322" s="176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75"/>
    </row>
    <row r="323" spans="4:45" s="143" customFormat="1" x14ac:dyDescent="0.25">
      <c r="D323" s="178"/>
      <c r="E323" s="178"/>
      <c r="F323" s="178"/>
      <c r="G323" s="178"/>
      <c r="H323" s="178"/>
      <c r="I323" s="178"/>
      <c r="J323" s="178"/>
      <c r="K323" s="179"/>
      <c r="L323" s="178"/>
      <c r="N323" s="174"/>
      <c r="O323" s="175"/>
      <c r="P323" s="175"/>
      <c r="Q323" s="175"/>
      <c r="R323" s="176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75"/>
    </row>
    <row r="324" spans="4:45" s="143" customFormat="1" x14ac:dyDescent="0.25">
      <c r="D324" s="178"/>
      <c r="E324" s="178"/>
      <c r="F324" s="178"/>
      <c r="G324" s="178"/>
      <c r="H324" s="178"/>
      <c r="I324" s="178"/>
      <c r="J324" s="178"/>
      <c r="K324" s="179"/>
      <c r="L324" s="178"/>
      <c r="N324" s="174"/>
      <c r="O324" s="175"/>
      <c r="P324" s="175"/>
      <c r="Q324" s="175"/>
      <c r="R324" s="176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75"/>
    </row>
    <row r="325" spans="4:45" s="143" customFormat="1" x14ac:dyDescent="0.25">
      <c r="D325" s="178"/>
      <c r="E325" s="178"/>
      <c r="F325" s="178"/>
      <c r="G325" s="178"/>
      <c r="H325" s="178"/>
      <c r="I325" s="178"/>
      <c r="J325" s="178"/>
      <c r="K325" s="179"/>
      <c r="L325" s="178"/>
      <c r="N325" s="174"/>
      <c r="O325" s="175"/>
      <c r="P325" s="175"/>
      <c r="Q325" s="175"/>
      <c r="R325" s="176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75"/>
    </row>
    <row r="326" spans="4:45" s="143" customFormat="1" x14ac:dyDescent="0.25">
      <c r="D326" s="178"/>
      <c r="E326" s="178"/>
      <c r="F326" s="178"/>
      <c r="G326" s="178"/>
      <c r="H326" s="178"/>
      <c r="I326" s="178"/>
      <c r="J326" s="178"/>
      <c r="K326" s="179"/>
      <c r="L326" s="178"/>
      <c r="N326" s="174"/>
      <c r="O326" s="175"/>
      <c r="P326" s="175"/>
      <c r="Q326" s="175"/>
      <c r="R326" s="176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75"/>
    </row>
    <row r="327" spans="4:45" s="143" customFormat="1" x14ac:dyDescent="0.25">
      <c r="D327" s="178"/>
      <c r="E327" s="178"/>
      <c r="F327" s="178"/>
      <c r="G327" s="178"/>
      <c r="H327" s="178"/>
      <c r="I327" s="178"/>
      <c r="J327" s="178"/>
      <c r="K327" s="179"/>
      <c r="L327" s="178"/>
      <c r="N327" s="174"/>
      <c r="O327" s="175"/>
      <c r="P327" s="175"/>
      <c r="Q327" s="175"/>
      <c r="R327" s="176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</row>
    <row r="328" spans="4:45" s="143" customFormat="1" x14ac:dyDescent="0.25">
      <c r="D328" s="178"/>
      <c r="E328" s="178"/>
      <c r="F328" s="178"/>
      <c r="G328" s="178"/>
      <c r="H328" s="178"/>
      <c r="I328" s="178"/>
      <c r="J328" s="178"/>
      <c r="K328" s="179"/>
      <c r="L328" s="178"/>
      <c r="N328" s="174"/>
      <c r="O328" s="175"/>
      <c r="P328" s="175"/>
      <c r="Q328" s="175"/>
      <c r="R328" s="176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75"/>
    </row>
    <row r="329" spans="4:45" s="143" customFormat="1" x14ac:dyDescent="0.25">
      <c r="D329" s="178"/>
      <c r="E329" s="178"/>
      <c r="F329" s="178"/>
      <c r="G329" s="178"/>
      <c r="H329" s="178"/>
      <c r="I329" s="178"/>
      <c r="J329" s="178"/>
      <c r="K329" s="179"/>
      <c r="L329" s="178"/>
      <c r="N329" s="174"/>
      <c r="O329" s="175"/>
      <c r="P329" s="175"/>
      <c r="Q329" s="175"/>
      <c r="R329" s="176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75"/>
    </row>
    <row r="330" spans="4:45" s="143" customFormat="1" x14ac:dyDescent="0.25">
      <c r="D330" s="178"/>
      <c r="E330" s="178"/>
      <c r="F330" s="178"/>
      <c r="G330" s="178"/>
      <c r="H330" s="178"/>
      <c r="I330" s="178"/>
      <c r="J330" s="178"/>
      <c r="K330" s="179"/>
      <c r="L330" s="178"/>
      <c r="N330" s="174"/>
      <c r="O330" s="175"/>
      <c r="P330" s="175"/>
      <c r="Q330" s="175"/>
      <c r="R330" s="176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75"/>
    </row>
    <row r="331" spans="4:45" s="143" customFormat="1" x14ac:dyDescent="0.25">
      <c r="D331" s="178"/>
      <c r="E331" s="178"/>
      <c r="F331" s="178"/>
      <c r="G331" s="178"/>
      <c r="H331" s="178"/>
      <c r="I331" s="178"/>
      <c r="J331" s="178"/>
      <c r="K331" s="179"/>
      <c r="L331" s="178"/>
      <c r="N331" s="174"/>
      <c r="O331" s="175"/>
      <c r="P331" s="175"/>
      <c r="Q331" s="175"/>
      <c r="R331" s="176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75"/>
    </row>
    <row r="332" spans="4:45" s="143" customFormat="1" x14ac:dyDescent="0.25">
      <c r="D332" s="178"/>
      <c r="E332" s="178"/>
      <c r="F332" s="178"/>
      <c r="G332" s="178"/>
      <c r="H332" s="178"/>
      <c r="I332" s="178"/>
      <c r="J332" s="178"/>
      <c r="K332" s="179"/>
      <c r="L332" s="178"/>
      <c r="N332" s="174"/>
      <c r="O332" s="175"/>
      <c r="P332" s="175"/>
      <c r="Q332" s="175"/>
      <c r="R332" s="176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</row>
    <row r="333" spans="4:45" s="143" customFormat="1" x14ac:dyDescent="0.25">
      <c r="D333" s="178"/>
      <c r="E333" s="178"/>
      <c r="F333" s="178"/>
      <c r="G333" s="178"/>
      <c r="H333" s="178"/>
      <c r="I333" s="178"/>
      <c r="J333" s="178"/>
      <c r="K333" s="179"/>
      <c r="L333" s="178"/>
      <c r="N333" s="174"/>
      <c r="O333" s="175"/>
      <c r="P333" s="175"/>
      <c r="Q333" s="175"/>
      <c r="R333" s="176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</row>
    <row r="334" spans="4:45" s="143" customFormat="1" x14ac:dyDescent="0.25">
      <c r="D334" s="178"/>
      <c r="E334" s="178"/>
      <c r="F334" s="178"/>
      <c r="G334" s="178"/>
      <c r="H334" s="178"/>
      <c r="I334" s="178"/>
      <c r="J334" s="178"/>
      <c r="K334" s="179"/>
      <c r="L334" s="178"/>
      <c r="N334" s="174"/>
      <c r="O334" s="175"/>
      <c r="P334" s="175"/>
      <c r="Q334" s="175"/>
      <c r="R334" s="176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</row>
    <row r="335" spans="4:45" s="143" customFormat="1" x14ac:dyDescent="0.25">
      <c r="D335" s="178"/>
      <c r="E335" s="178"/>
      <c r="F335" s="178"/>
      <c r="G335" s="178"/>
      <c r="H335" s="178"/>
      <c r="I335" s="178"/>
      <c r="J335" s="178"/>
      <c r="K335" s="179"/>
      <c r="L335" s="178"/>
      <c r="N335" s="174"/>
      <c r="O335" s="175"/>
      <c r="P335" s="175"/>
      <c r="Q335" s="175"/>
      <c r="R335" s="176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</row>
    <row r="336" spans="4:45" s="143" customFormat="1" x14ac:dyDescent="0.25">
      <c r="D336" s="178"/>
      <c r="E336" s="178"/>
      <c r="F336" s="178"/>
      <c r="G336" s="178"/>
      <c r="H336" s="178"/>
      <c r="I336" s="178"/>
      <c r="J336" s="178"/>
      <c r="K336" s="179"/>
      <c r="L336" s="178"/>
      <c r="N336" s="174"/>
      <c r="O336" s="175"/>
      <c r="P336" s="175"/>
      <c r="Q336" s="175"/>
      <c r="R336" s="176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</row>
    <row r="337" spans="4:45" s="143" customFormat="1" x14ac:dyDescent="0.25">
      <c r="D337" s="178"/>
      <c r="E337" s="178"/>
      <c r="F337" s="178"/>
      <c r="G337" s="178"/>
      <c r="H337" s="178"/>
      <c r="I337" s="178"/>
      <c r="J337" s="178"/>
      <c r="K337" s="179"/>
      <c r="L337" s="178"/>
      <c r="N337" s="174"/>
      <c r="O337" s="175"/>
      <c r="P337" s="175"/>
      <c r="Q337" s="175"/>
      <c r="R337" s="176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</row>
    <row r="338" spans="4:45" s="143" customFormat="1" x14ac:dyDescent="0.25">
      <c r="D338" s="178"/>
      <c r="E338" s="178"/>
      <c r="F338" s="178"/>
      <c r="G338" s="178"/>
      <c r="H338" s="178"/>
      <c r="I338" s="178"/>
      <c r="J338" s="178"/>
      <c r="K338" s="179"/>
      <c r="L338" s="178"/>
      <c r="N338" s="174"/>
      <c r="O338" s="175"/>
      <c r="P338" s="175"/>
      <c r="Q338" s="175"/>
      <c r="R338" s="176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</row>
    <row r="339" spans="4:45" s="143" customFormat="1" x14ac:dyDescent="0.25">
      <c r="D339" s="178"/>
      <c r="E339" s="178"/>
      <c r="F339" s="178"/>
      <c r="G339" s="178"/>
      <c r="H339" s="178"/>
      <c r="I339" s="178"/>
      <c r="J339" s="178"/>
      <c r="K339" s="179"/>
      <c r="L339" s="178"/>
      <c r="N339" s="174"/>
      <c r="O339" s="175"/>
      <c r="P339" s="175"/>
      <c r="Q339" s="175"/>
      <c r="R339" s="176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</row>
    <row r="340" spans="4:45" s="143" customFormat="1" x14ac:dyDescent="0.25">
      <c r="D340" s="178"/>
      <c r="E340" s="178"/>
      <c r="F340" s="178"/>
      <c r="G340" s="178"/>
      <c r="H340" s="178"/>
      <c r="I340" s="178"/>
      <c r="J340" s="178"/>
      <c r="K340" s="179"/>
      <c r="L340" s="178"/>
      <c r="N340" s="174"/>
      <c r="O340" s="175"/>
      <c r="P340" s="175"/>
      <c r="Q340" s="175"/>
      <c r="R340" s="176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</row>
    <row r="341" spans="4:45" s="143" customFormat="1" x14ac:dyDescent="0.25">
      <c r="D341" s="178"/>
      <c r="E341" s="178"/>
      <c r="F341" s="178"/>
      <c r="G341" s="178"/>
      <c r="H341" s="178"/>
      <c r="I341" s="178"/>
      <c r="J341" s="178"/>
      <c r="K341" s="179"/>
      <c r="L341" s="178"/>
      <c r="N341" s="174"/>
      <c r="O341" s="175"/>
      <c r="P341" s="175"/>
      <c r="Q341" s="175"/>
      <c r="R341" s="176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</row>
    <row r="342" spans="4:45" s="143" customFormat="1" x14ac:dyDescent="0.25">
      <c r="D342" s="178"/>
      <c r="E342" s="178"/>
      <c r="F342" s="178"/>
      <c r="G342" s="178"/>
      <c r="H342" s="178"/>
      <c r="I342" s="178"/>
      <c r="J342" s="178"/>
      <c r="K342" s="179"/>
      <c r="L342" s="178"/>
      <c r="N342" s="174"/>
      <c r="O342" s="175"/>
      <c r="P342" s="175"/>
      <c r="Q342" s="175"/>
      <c r="R342" s="176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</row>
    <row r="343" spans="4:45" s="143" customFormat="1" x14ac:dyDescent="0.25">
      <c r="D343" s="178"/>
      <c r="E343" s="178"/>
      <c r="F343" s="178"/>
      <c r="G343" s="178"/>
      <c r="H343" s="178"/>
      <c r="I343" s="178"/>
      <c r="J343" s="178"/>
      <c r="K343" s="179"/>
      <c r="L343" s="178"/>
      <c r="N343" s="174"/>
      <c r="O343" s="175"/>
      <c r="P343" s="175"/>
      <c r="Q343" s="175"/>
      <c r="R343" s="176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</row>
    <row r="344" spans="4:45" s="143" customFormat="1" x14ac:dyDescent="0.25">
      <c r="D344" s="178"/>
      <c r="E344" s="178"/>
      <c r="F344" s="178"/>
      <c r="G344" s="178"/>
      <c r="H344" s="178"/>
      <c r="I344" s="178"/>
      <c r="J344" s="178"/>
      <c r="K344" s="179"/>
      <c r="L344" s="178"/>
      <c r="N344" s="174"/>
      <c r="O344" s="175"/>
      <c r="P344" s="175"/>
      <c r="Q344" s="175"/>
      <c r="R344" s="176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75"/>
    </row>
    <row r="345" spans="4:45" s="143" customFormat="1" x14ac:dyDescent="0.25">
      <c r="D345" s="178"/>
      <c r="E345" s="178"/>
      <c r="F345" s="178"/>
      <c r="G345" s="178"/>
      <c r="H345" s="178"/>
      <c r="I345" s="178"/>
      <c r="J345" s="178"/>
      <c r="K345" s="179"/>
      <c r="L345" s="178"/>
      <c r="N345" s="174"/>
      <c r="O345" s="175"/>
      <c r="P345" s="175"/>
      <c r="Q345" s="175"/>
      <c r="R345" s="176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75"/>
    </row>
    <row r="346" spans="4:45" s="143" customFormat="1" x14ac:dyDescent="0.25">
      <c r="D346" s="178"/>
      <c r="E346" s="178"/>
      <c r="F346" s="178"/>
      <c r="G346" s="178"/>
      <c r="H346" s="178"/>
      <c r="I346" s="178"/>
      <c r="J346" s="178"/>
      <c r="K346" s="179"/>
      <c r="L346" s="178"/>
      <c r="N346" s="174"/>
      <c r="O346" s="175"/>
      <c r="P346" s="175"/>
      <c r="Q346" s="175"/>
      <c r="R346" s="176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</row>
    <row r="347" spans="4:45" s="143" customFormat="1" x14ac:dyDescent="0.25">
      <c r="D347" s="178"/>
      <c r="E347" s="178"/>
      <c r="F347" s="178"/>
      <c r="G347" s="178"/>
      <c r="H347" s="178"/>
      <c r="I347" s="178"/>
      <c r="J347" s="178"/>
      <c r="K347" s="179"/>
      <c r="L347" s="178"/>
      <c r="N347" s="174"/>
      <c r="O347" s="175"/>
      <c r="P347" s="175"/>
      <c r="Q347" s="175"/>
      <c r="R347" s="176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75"/>
    </row>
    <row r="348" spans="4:45" s="143" customFormat="1" x14ac:dyDescent="0.25">
      <c r="D348" s="178"/>
      <c r="E348" s="178"/>
      <c r="F348" s="178"/>
      <c r="G348" s="178"/>
      <c r="H348" s="178"/>
      <c r="I348" s="178"/>
      <c r="J348" s="178"/>
      <c r="K348" s="179"/>
      <c r="L348" s="178"/>
      <c r="N348" s="174"/>
      <c r="O348" s="175"/>
      <c r="P348" s="175"/>
      <c r="Q348" s="175"/>
      <c r="R348" s="176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75"/>
    </row>
    <row r="349" spans="4:45" s="143" customFormat="1" x14ac:dyDescent="0.25">
      <c r="D349" s="178"/>
      <c r="E349" s="178"/>
      <c r="F349" s="178"/>
      <c r="G349" s="178"/>
      <c r="H349" s="178"/>
      <c r="I349" s="178"/>
      <c r="J349" s="178"/>
      <c r="K349" s="179"/>
      <c r="L349" s="178"/>
      <c r="N349" s="174"/>
      <c r="O349" s="175"/>
      <c r="P349" s="175"/>
      <c r="Q349" s="175"/>
      <c r="R349" s="176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75"/>
    </row>
    <row r="350" spans="4:45" s="143" customFormat="1" x14ac:dyDescent="0.25">
      <c r="D350" s="178"/>
      <c r="E350" s="178"/>
      <c r="F350" s="178"/>
      <c r="G350" s="178"/>
      <c r="H350" s="178"/>
      <c r="I350" s="178"/>
      <c r="J350" s="178"/>
      <c r="K350" s="179"/>
      <c r="L350" s="178"/>
      <c r="N350" s="174"/>
      <c r="O350" s="175"/>
      <c r="P350" s="175"/>
      <c r="Q350" s="175"/>
      <c r="R350" s="176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</row>
    <row r="351" spans="4:45" s="143" customFormat="1" x14ac:dyDescent="0.25">
      <c r="D351" s="178"/>
      <c r="E351" s="178"/>
      <c r="F351" s="178"/>
      <c r="G351" s="178"/>
      <c r="H351" s="178"/>
      <c r="I351" s="178"/>
      <c r="J351" s="178"/>
      <c r="K351" s="179"/>
      <c r="L351" s="178"/>
      <c r="N351" s="174"/>
      <c r="O351" s="175"/>
      <c r="P351" s="175"/>
      <c r="Q351" s="175"/>
      <c r="R351" s="176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</row>
    <row r="352" spans="4:45" s="143" customFormat="1" x14ac:dyDescent="0.25">
      <c r="D352" s="178"/>
      <c r="E352" s="178"/>
      <c r="F352" s="178"/>
      <c r="G352" s="178"/>
      <c r="H352" s="178"/>
      <c r="I352" s="178"/>
      <c r="J352" s="178"/>
      <c r="K352" s="179"/>
      <c r="L352" s="178"/>
      <c r="N352" s="174"/>
      <c r="O352" s="175"/>
      <c r="P352" s="175"/>
      <c r="Q352" s="175"/>
      <c r="R352" s="176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</row>
    <row r="353" spans="4:45" s="143" customFormat="1" x14ac:dyDescent="0.25">
      <c r="D353" s="178"/>
      <c r="E353" s="178"/>
      <c r="F353" s="178"/>
      <c r="G353" s="178"/>
      <c r="H353" s="178"/>
      <c r="I353" s="178"/>
      <c r="J353" s="178"/>
      <c r="K353" s="179"/>
      <c r="L353" s="178"/>
      <c r="N353" s="174"/>
      <c r="O353" s="175"/>
      <c r="P353" s="175"/>
      <c r="Q353" s="175"/>
      <c r="R353" s="176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</row>
    <row r="354" spans="4:45" s="143" customFormat="1" x14ac:dyDescent="0.25">
      <c r="D354" s="178"/>
      <c r="E354" s="178"/>
      <c r="F354" s="178"/>
      <c r="G354" s="178"/>
      <c r="H354" s="178"/>
      <c r="I354" s="178"/>
      <c r="J354" s="178"/>
      <c r="K354" s="179"/>
      <c r="L354" s="178"/>
      <c r="N354" s="174"/>
      <c r="O354" s="175"/>
      <c r="P354" s="175"/>
      <c r="Q354" s="175"/>
      <c r="R354" s="176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</row>
    <row r="355" spans="4:45" s="143" customFormat="1" x14ac:dyDescent="0.25">
      <c r="D355" s="178"/>
      <c r="E355" s="178"/>
      <c r="F355" s="178"/>
      <c r="G355" s="178"/>
      <c r="H355" s="178"/>
      <c r="I355" s="178"/>
      <c r="J355" s="178"/>
      <c r="K355" s="179"/>
      <c r="L355" s="178"/>
      <c r="N355" s="174"/>
      <c r="O355" s="175"/>
      <c r="P355" s="175"/>
      <c r="Q355" s="175"/>
      <c r="R355" s="176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</row>
    <row r="356" spans="4:45" s="143" customFormat="1" x14ac:dyDescent="0.25">
      <c r="D356" s="178"/>
      <c r="E356" s="178"/>
      <c r="F356" s="178"/>
      <c r="G356" s="178"/>
      <c r="H356" s="178"/>
      <c r="I356" s="178"/>
      <c r="J356" s="178"/>
      <c r="K356" s="179"/>
      <c r="L356" s="178"/>
      <c r="N356" s="174"/>
      <c r="O356" s="175"/>
      <c r="P356" s="175"/>
      <c r="Q356" s="175"/>
      <c r="R356" s="176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</row>
    <row r="357" spans="4:45" s="143" customFormat="1" x14ac:dyDescent="0.25">
      <c r="D357" s="178"/>
      <c r="E357" s="178"/>
      <c r="F357" s="178"/>
      <c r="G357" s="178"/>
      <c r="H357" s="178"/>
      <c r="I357" s="178"/>
      <c r="J357" s="178"/>
      <c r="K357" s="179"/>
      <c r="L357" s="178"/>
      <c r="N357" s="174"/>
      <c r="O357" s="175"/>
      <c r="P357" s="175"/>
      <c r="Q357" s="175"/>
      <c r="R357" s="176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</row>
    <row r="358" spans="4:45" s="143" customFormat="1" x14ac:dyDescent="0.25">
      <c r="D358" s="178"/>
      <c r="E358" s="178"/>
      <c r="F358" s="178"/>
      <c r="G358" s="178"/>
      <c r="H358" s="178"/>
      <c r="I358" s="178"/>
      <c r="J358" s="178"/>
      <c r="K358" s="179"/>
      <c r="L358" s="178"/>
      <c r="N358" s="174"/>
      <c r="O358" s="175"/>
      <c r="P358" s="175"/>
      <c r="Q358" s="175"/>
      <c r="R358" s="176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</row>
    <row r="359" spans="4:45" s="143" customFormat="1" x14ac:dyDescent="0.25">
      <c r="D359" s="178"/>
      <c r="E359" s="178"/>
      <c r="F359" s="178"/>
      <c r="G359" s="178"/>
      <c r="H359" s="178"/>
      <c r="I359" s="178"/>
      <c r="J359" s="178"/>
      <c r="K359" s="179"/>
      <c r="L359" s="178"/>
      <c r="N359" s="174"/>
      <c r="O359" s="175"/>
      <c r="P359" s="175"/>
      <c r="Q359" s="175"/>
      <c r="R359" s="176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75"/>
    </row>
    <row r="360" spans="4:45" s="143" customFormat="1" x14ac:dyDescent="0.25">
      <c r="D360" s="178"/>
      <c r="E360" s="178"/>
      <c r="F360" s="178"/>
      <c r="G360" s="178"/>
      <c r="H360" s="178"/>
      <c r="I360" s="178"/>
      <c r="J360" s="178"/>
      <c r="K360" s="179"/>
      <c r="L360" s="178"/>
      <c r="N360" s="174"/>
      <c r="O360" s="175"/>
      <c r="P360" s="175"/>
      <c r="Q360" s="175"/>
      <c r="R360" s="176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75"/>
    </row>
    <row r="361" spans="4:45" s="143" customFormat="1" x14ac:dyDescent="0.25">
      <c r="D361" s="178"/>
      <c r="E361" s="178"/>
      <c r="F361" s="178"/>
      <c r="G361" s="178"/>
      <c r="H361" s="178"/>
      <c r="I361" s="178"/>
      <c r="J361" s="178"/>
      <c r="K361" s="179"/>
      <c r="L361" s="178"/>
      <c r="N361" s="174"/>
      <c r="O361" s="175"/>
      <c r="P361" s="175"/>
      <c r="Q361" s="175"/>
      <c r="R361" s="176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75"/>
    </row>
    <row r="362" spans="4:45" s="143" customFormat="1" x14ac:dyDescent="0.25">
      <c r="D362" s="178"/>
      <c r="E362" s="178"/>
      <c r="F362" s="178"/>
      <c r="G362" s="178"/>
      <c r="H362" s="178"/>
      <c r="I362" s="178"/>
      <c r="J362" s="178"/>
      <c r="K362" s="179"/>
      <c r="L362" s="178"/>
      <c r="N362" s="174"/>
      <c r="O362" s="175"/>
      <c r="P362" s="175"/>
      <c r="Q362" s="175"/>
      <c r="R362" s="176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75"/>
    </row>
    <row r="363" spans="4:45" s="143" customFormat="1" x14ac:dyDescent="0.25">
      <c r="D363" s="178"/>
      <c r="E363" s="178"/>
      <c r="F363" s="178"/>
      <c r="G363" s="178"/>
      <c r="H363" s="178"/>
      <c r="I363" s="178"/>
      <c r="J363" s="178"/>
      <c r="K363" s="179"/>
      <c r="L363" s="178"/>
      <c r="N363" s="174"/>
      <c r="O363" s="175"/>
      <c r="P363" s="175"/>
      <c r="Q363" s="175"/>
      <c r="R363" s="176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75"/>
    </row>
    <row r="364" spans="4:45" s="143" customFormat="1" x14ac:dyDescent="0.25">
      <c r="D364" s="178"/>
      <c r="E364" s="178"/>
      <c r="F364" s="178"/>
      <c r="G364" s="178"/>
      <c r="H364" s="178"/>
      <c r="I364" s="178"/>
      <c r="J364" s="178"/>
      <c r="K364" s="179"/>
      <c r="L364" s="178"/>
      <c r="N364" s="174"/>
      <c r="O364" s="175"/>
      <c r="P364" s="175"/>
      <c r="Q364" s="175"/>
      <c r="R364" s="176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</row>
    <row r="365" spans="4:45" s="143" customFormat="1" x14ac:dyDescent="0.25">
      <c r="D365" s="178"/>
      <c r="E365" s="178"/>
      <c r="F365" s="178"/>
      <c r="G365" s="178"/>
      <c r="H365" s="178"/>
      <c r="I365" s="178"/>
      <c r="J365" s="178"/>
      <c r="K365" s="179"/>
      <c r="L365" s="178"/>
      <c r="N365" s="174"/>
      <c r="O365" s="175"/>
      <c r="P365" s="175"/>
      <c r="Q365" s="175"/>
      <c r="R365" s="176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75"/>
    </row>
    <row r="366" spans="4:45" s="143" customFormat="1" x14ac:dyDescent="0.25">
      <c r="D366" s="178"/>
      <c r="E366" s="178"/>
      <c r="F366" s="178"/>
      <c r="G366" s="178"/>
      <c r="H366" s="178"/>
      <c r="I366" s="178"/>
      <c r="J366" s="178"/>
      <c r="K366" s="179"/>
      <c r="L366" s="178"/>
      <c r="N366" s="174"/>
      <c r="O366" s="175"/>
      <c r="P366" s="175"/>
      <c r="Q366" s="175"/>
      <c r="R366" s="176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75"/>
    </row>
    <row r="367" spans="4:45" s="143" customFormat="1" x14ac:dyDescent="0.25">
      <c r="D367" s="178"/>
      <c r="E367" s="178"/>
      <c r="F367" s="178"/>
      <c r="G367" s="178"/>
      <c r="H367" s="178"/>
      <c r="I367" s="178"/>
      <c r="J367" s="178"/>
      <c r="K367" s="179"/>
      <c r="L367" s="178"/>
      <c r="N367" s="174"/>
      <c r="O367" s="175"/>
      <c r="P367" s="175"/>
      <c r="Q367" s="175"/>
      <c r="R367" s="176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75"/>
    </row>
    <row r="368" spans="4:45" s="143" customFormat="1" x14ac:dyDescent="0.25">
      <c r="D368" s="178"/>
      <c r="E368" s="178"/>
      <c r="F368" s="178"/>
      <c r="G368" s="178"/>
      <c r="H368" s="178"/>
      <c r="I368" s="178"/>
      <c r="J368" s="178"/>
      <c r="K368" s="179"/>
      <c r="L368" s="178"/>
      <c r="N368" s="174"/>
      <c r="O368" s="175"/>
      <c r="P368" s="175"/>
      <c r="Q368" s="175"/>
      <c r="R368" s="176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75"/>
    </row>
  </sheetData>
  <sheetProtection algorithmName="SHA-512" hashValue="fjrK5hj4y7hjeEgQsKKYdngT4kObDtO09QSOmpStwwMNgymzL/Lp+K3KqVIYAaQFV1SOQrnrKcj5IfkebDe+PQ==" saltValue="S6ff7PSRvHICkHQQeTvsYw==" spinCount="100000" sheet="1" objects="1" scenarios="1"/>
  <conditionalFormatting sqref="D8">
    <cfRule type="expression" dxfId="49" priority="25">
      <formula>$D$7=$AG$4</formula>
    </cfRule>
  </conditionalFormatting>
  <conditionalFormatting sqref="D94">
    <cfRule type="expression" dxfId="48" priority="26">
      <formula>$D$93=$AG$4</formula>
    </cfRule>
  </conditionalFormatting>
  <conditionalFormatting sqref="A58">
    <cfRule type="expression" dxfId="47" priority="24">
      <formula>$D$56="oui"</formula>
    </cfRule>
  </conditionalFormatting>
  <conditionalFormatting sqref="B58">
    <cfRule type="expression" dxfId="46" priority="23">
      <formula>$D$56="oui"</formula>
    </cfRule>
  </conditionalFormatting>
  <conditionalFormatting sqref="A59:B59">
    <cfRule type="expression" dxfId="45" priority="22">
      <formula>$D$56="non"</formula>
    </cfRule>
  </conditionalFormatting>
  <conditionalFormatting sqref="D62:H69">
    <cfRule type="expression" dxfId="44" priority="21">
      <formula>$D$56="oui"</formula>
    </cfRule>
  </conditionalFormatting>
  <conditionalFormatting sqref="D63:H63">
    <cfRule type="expression" dxfId="43" priority="20">
      <formula>$D$56="oui"</formula>
    </cfRule>
  </conditionalFormatting>
  <conditionalFormatting sqref="D67:H67">
    <cfRule type="expression" dxfId="42" priority="19">
      <formula>$D$56="oui"</formula>
    </cfRule>
  </conditionalFormatting>
  <conditionalFormatting sqref="D59:F61">
    <cfRule type="expression" dxfId="41" priority="18">
      <formula>$D$56="non"</formula>
    </cfRule>
  </conditionalFormatting>
  <conditionalFormatting sqref="D58:F58">
    <cfRule type="expression" dxfId="40" priority="17">
      <formula>$D$56="non"</formula>
    </cfRule>
  </conditionalFormatting>
  <conditionalFormatting sqref="C59">
    <cfRule type="expression" dxfId="39" priority="16">
      <formula>$D$56="non"</formula>
    </cfRule>
  </conditionalFormatting>
  <conditionalFormatting sqref="C62:C63">
    <cfRule type="expression" dxfId="38" priority="15">
      <formula>$D$56="oui"</formula>
    </cfRule>
  </conditionalFormatting>
  <conditionalFormatting sqref="L62:M63">
    <cfRule type="expression" dxfId="37" priority="13">
      <formula>$D$56="oui"</formula>
    </cfRule>
  </conditionalFormatting>
  <conditionalFormatting sqref="L58:M59">
    <cfRule type="expression" dxfId="36" priority="12">
      <formula>$D$56="non"</formula>
    </cfRule>
  </conditionalFormatting>
  <conditionalFormatting sqref="N62">
    <cfRule type="expression" dxfId="35" priority="11">
      <formula>$D$56="oui"</formula>
    </cfRule>
  </conditionalFormatting>
  <conditionalFormatting sqref="N58">
    <cfRule type="expression" dxfId="34" priority="10">
      <formula>$D$56="non"</formula>
    </cfRule>
  </conditionalFormatting>
  <conditionalFormatting sqref="A41">
    <cfRule type="expression" dxfId="33" priority="9">
      <formula>$D$34="non"</formula>
    </cfRule>
  </conditionalFormatting>
  <conditionalFormatting sqref="D137:H144">
    <cfRule type="expression" dxfId="32" priority="8">
      <formula>$D$135="oui"</formula>
    </cfRule>
  </conditionalFormatting>
  <conditionalFormatting sqref="C137">
    <cfRule type="expression" dxfId="31" priority="7">
      <formula>$D$135="oui"</formula>
    </cfRule>
  </conditionalFormatting>
  <conditionalFormatting sqref="M70">
    <cfRule type="expression" dxfId="30" priority="6">
      <formula>$D$56="non"</formula>
    </cfRule>
  </conditionalFormatting>
  <conditionalFormatting sqref="D36:H50">
    <cfRule type="expression" dxfId="29" priority="5">
      <formula>$D$34="non"</formula>
    </cfRule>
  </conditionalFormatting>
  <conditionalFormatting sqref="C36">
    <cfRule type="expression" dxfId="28" priority="4">
      <formula>$D$34="non"</formula>
    </cfRule>
  </conditionalFormatting>
  <conditionalFormatting sqref="C45">
    <cfRule type="expression" dxfId="27" priority="3">
      <formula>$D$34="non"</formula>
    </cfRule>
  </conditionalFormatting>
  <conditionalFormatting sqref="D51:H51">
    <cfRule type="expression" dxfId="26" priority="2">
      <formula>$D$34="non"</formula>
    </cfRule>
  </conditionalFormatting>
  <conditionalFormatting sqref="D147">
    <cfRule type="expression" dxfId="25" priority="1">
      <formula>$D$146=$AG$4</formula>
    </cfRule>
  </conditionalFormatting>
  <dataValidations count="3">
    <dataValidation type="list" allowBlank="1" showInputMessage="1" showErrorMessage="1" sqref="D37:H37 D41:H41 D46:H46 D50:H50">
      <formula1>$AG$3:$AG$5</formula1>
    </dataValidation>
    <dataValidation type="list" allowBlank="1" showInputMessage="1" showErrorMessage="1" sqref="B2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>
      <formula1>$AG$3:$AG$4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Feuil2</vt:lpstr>
      <vt:lpstr>Méthodo</vt:lpstr>
      <vt:lpstr>Infos service</vt:lpstr>
      <vt:lpstr>ind-PS1</vt:lpstr>
      <vt:lpstr>ind-PS2</vt:lpstr>
      <vt:lpstr>ind-PS3</vt:lpstr>
      <vt:lpstr>ind-PS4</vt:lpstr>
      <vt:lpstr>ind-PS5</vt:lpstr>
      <vt:lpstr>ind-PS6</vt:lpstr>
      <vt:lpstr>ind-PS7</vt:lpstr>
      <vt:lpstr>Points</vt:lpstr>
      <vt:lpstr>Résultats</vt:lpstr>
      <vt:lpstr>Graphique</vt:lpstr>
    </vt:vector>
  </TitlesOfParts>
  <Company>CHUPPA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raymond.nasso</dc:creator>
  <cp:lastModifiedBy>DA ENCARNACAO  Elisabeth</cp:lastModifiedBy>
  <cp:lastPrinted>2013-10-09T16:38:13Z</cp:lastPrinted>
  <dcterms:created xsi:type="dcterms:W3CDTF">2013-10-09T13:48:14Z</dcterms:created>
  <dcterms:modified xsi:type="dcterms:W3CDTF">2019-02-05T10:19:40Z</dcterms:modified>
</cp:coreProperties>
</file>