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883" activeTab="0"/>
  </bookViews>
  <sheets>
    <sheet name="info service" sheetId="1" r:id="rId1"/>
    <sheet name="Trimestre 1" sheetId="2" r:id="rId2"/>
    <sheet name="Trimestre 2" sheetId="3" r:id="rId3"/>
    <sheet name="Trimestre 3" sheetId="4" r:id="rId4"/>
    <sheet name="Trimestre 4" sheetId="5" r:id="rId5"/>
    <sheet name="Graphique ICSHA3" sheetId="6" r:id="rId6"/>
    <sheet name="Friction" sheetId="7" r:id="rId7"/>
    <sheet name="ICSHA3 annuel" sheetId="8" r:id="rId8"/>
  </sheets>
  <definedNames>
    <definedName name="ANNEE">'info service'!$C$27</definedName>
    <definedName name="friction">'Friction'!$G$12</definedName>
    <definedName name="SERVICE1">'info service'!$B$19</definedName>
    <definedName name="SERVICE2">'info service'!$C$19</definedName>
    <definedName name="SERVICE3">'info service'!$D$19</definedName>
    <definedName name="SERVICE4">'info service'!$E$19</definedName>
    <definedName name="specialite">'Friction'!$A$9:$A$36</definedName>
    <definedName name="_xlnm.Print_Area" localSheetId="6">'Friction'!$A$1:$H$36</definedName>
    <definedName name="_xlnm.Print_Area" localSheetId="7">'ICSHA3 annuel'!$A$1:$F$23</definedName>
    <definedName name="_xlnm.Print_Area" localSheetId="0">'info service'!$A$1:$E$40</definedName>
    <definedName name="_xlnm.Print_Area" localSheetId="1">'Trimestre 1'!$A$1:$I$37</definedName>
    <definedName name="_xlnm.Print_Area" localSheetId="2">'Trimestre 2'!$A$1:$H$37</definedName>
    <definedName name="_xlnm.Print_Area" localSheetId="3">'Trimestre 3'!$A$1:$H$37</definedName>
    <definedName name="_xlnm.Print_Area" localSheetId="4">'Trimestre 4'!$A$1:$H$37</definedName>
  </definedNames>
  <calcPr fullCalcOnLoad="1"/>
</workbook>
</file>

<file path=xl/sharedStrings.xml><?xml version="1.0" encoding="utf-8"?>
<sst xmlns="http://schemas.openxmlformats.org/spreadsheetml/2006/main" count="246" uniqueCount="126">
  <si>
    <t>Objectif Perso annuel</t>
  </si>
  <si>
    <t>dans une unité de soins</t>
  </si>
  <si>
    <t xml:space="preserve">Nb de flacons présents dans la réserve le jour de la mesure </t>
  </si>
  <si>
    <t>Indicateur de Consommation des Solutions Hydro-Alcooliques</t>
  </si>
  <si>
    <t>Le nom de l'établissement</t>
  </si>
  <si>
    <t>NUMERATEUR</t>
  </si>
  <si>
    <t xml:space="preserve">Période étudiée </t>
  </si>
  <si>
    <t>Date de la mesure (Jour J)</t>
  </si>
  <si>
    <t>Nombre flacons consommés</t>
  </si>
  <si>
    <t>Nombre litres consommés</t>
  </si>
  <si>
    <t>DENOMINATEUR</t>
  </si>
  <si>
    <t>INDICATEUR</t>
  </si>
  <si>
    <t>Année</t>
  </si>
  <si>
    <t>Total litres consommés</t>
  </si>
  <si>
    <t>Total litres</t>
  </si>
  <si>
    <t>Nb litres consommés</t>
  </si>
  <si>
    <t>Objectif personnalisé</t>
  </si>
  <si>
    <t>de l'objectif personnalisé</t>
  </si>
  <si>
    <t>Utilisez le menu déroulant en cliquant sur la case jaune puis le triangle noir</t>
  </si>
  <si>
    <t>par jour</t>
  </si>
  <si>
    <t>par séance</t>
  </si>
  <si>
    <t>par acte</t>
  </si>
  <si>
    <t>par passage</t>
  </si>
  <si>
    <t>ml</t>
  </si>
  <si>
    <t>Le nom du service</t>
  </si>
  <si>
    <t>Volume du flacon (en millilitres)</t>
  </si>
  <si>
    <t>Nombre</t>
  </si>
  <si>
    <t>de frictions</t>
  </si>
  <si>
    <t>Volume estimé d'une friction:</t>
  </si>
  <si>
    <t>tous soignants confondus</t>
  </si>
  <si>
    <t xml:space="preserve">Nombre de frictions minimum à faire par prise en charge d'un patient, </t>
  </si>
  <si>
    <r>
      <t xml:space="preserve">Chirurgie </t>
    </r>
    <r>
      <rPr>
        <b/>
        <sz val="10"/>
        <rFont val="Arial"/>
        <family val="2"/>
      </rPr>
      <t>HJ</t>
    </r>
  </si>
  <si>
    <r>
      <t xml:space="preserve">Médecine </t>
    </r>
    <r>
      <rPr>
        <b/>
        <sz val="10"/>
        <rFont val="Arial"/>
        <family val="2"/>
      </rPr>
      <t>HJ</t>
    </r>
  </si>
  <si>
    <r>
      <t xml:space="preserve">SSR </t>
    </r>
    <r>
      <rPr>
        <b/>
        <sz val="10"/>
        <rFont val="Arial"/>
        <family val="2"/>
      </rPr>
      <t>HJ</t>
    </r>
  </si>
  <si>
    <r>
      <t>HJ</t>
    </r>
    <r>
      <rPr>
        <sz val="10"/>
        <rFont val="Arial"/>
        <family val="0"/>
      </rPr>
      <t xml:space="preserve"> = Hospitalisation de jour</t>
    </r>
  </si>
  <si>
    <t>format jj/mm/aaaa</t>
  </si>
  <si>
    <r>
      <t xml:space="preserve">Chimiothérapie </t>
    </r>
    <r>
      <rPr>
        <b/>
        <sz val="10"/>
        <rFont val="Arial"/>
        <family val="2"/>
      </rPr>
      <t>HJ</t>
    </r>
  </si>
  <si>
    <r>
      <t>HC</t>
    </r>
    <r>
      <rPr>
        <sz val="10"/>
        <rFont val="Arial"/>
        <family val="0"/>
      </rPr>
      <t xml:space="preserve"> = Hospitalisation complète</t>
    </r>
  </si>
  <si>
    <r>
      <t xml:space="preserve">Chirurgie </t>
    </r>
    <r>
      <rPr>
        <b/>
        <sz val="10"/>
        <rFont val="Arial"/>
        <family val="2"/>
      </rPr>
      <t>HC</t>
    </r>
  </si>
  <si>
    <r>
      <t xml:space="preserve">Médecine </t>
    </r>
    <r>
      <rPr>
        <b/>
        <sz val="10"/>
        <rFont val="Arial"/>
        <family val="2"/>
      </rPr>
      <t>HC</t>
    </r>
  </si>
  <si>
    <r>
      <t xml:space="preserve">Psychiatrie </t>
    </r>
    <r>
      <rPr>
        <b/>
        <sz val="10"/>
        <rFont val="Arial"/>
        <family val="2"/>
      </rPr>
      <t>HC</t>
    </r>
  </si>
  <si>
    <t>HC = Hospitalisation complète</t>
  </si>
  <si>
    <t>HJ = Hospitalisation de jour</t>
  </si>
  <si>
    <t>Médecine HJ</t>
  </si>
  <si>
    <t>par accouchement</t>
  </si>
  <si>
    <t xml:space="preserve">n°1 </t>
  </si>
  <si>
    <t>n°2</t>
  </si>
  <si>
    <t>n°3</t>
  </si>
  <si>
    <t>n°4</t>
  </si>
  <si>
    <t>Chirurgie HJ</t>
  </si>
  <si>
    <t>Chirurgie HC</t>
  </si>
  <si>
    <t>(accouchements)</t>
  </si>
  <si>
    <t>(acte)</t>
  </si>
  <si>
    <t>(séances)</t>
  </si>
  <si>
    <t>(journées d'hospit)</t>
  </si>
  <si>
    <t>(passages)</t>
  </si>
  <si>
    <t>(prise en charge)</t>
  </si>
  <si>
    <t>Unité</t>
  </si>
  <si>
    <t>Chimiothérapie HJ</t>
  </si>
  <si>
    <t>Médecine HC</t>
  </si>
  <si>
    <t>Psychiatrie HC</t>
  </si>
  <si>
    <t>SSR HJ</t>
  </si>
  <si>
    <t>Objectif personnalisé par activité (en litres)</t>
  </si>
  <si>
    <t>Objectif personnalisé global du service (en litres)</t>
  </si>
  <si>
    <t>Activité(s) du service:</t>
  </si>
  <si>
    <t>Activités</t>
  </si>
  <si>
    <t>Nombre de friction par prise en charge</t>
  </si>
  <si>
    <r>
      <t>HC</t>
    </r>
    <r>
      <rPr>
        <sz val="10"/>
        <rFont val="Arial"/>
        <family val="2"/>
      </rPr>
      <t xml:space="preserve"> = Hospitalisation complète</t>
    </r>
  </si>
  <si>
    <r>
      <t>HJ</t>
    </r>
    <r>
      <rPr>
        <sz val="10"/>
        <rFont val="Arial"/>
        <family val="2"/>
      </rPr>
      <t xml:space="preserve"> = Hospitalisation de jour</t>
    </r>
  </si>
  <si>
    <r>
      <t xml:space="preserve">Centre médico-psychologique </t>
    </r>
    <r>
      <rPr>
        <b/>
        <sz val="10"/>
        <rFont val="Arial"/>
        <family val="2"/>
      </rPr>
      <t>HJ</t>
    </r>
  </si>
  <si>
    <r>
      <t xml:space="preserve">EHPAD </t>
    </r>
    <r>
      <rPr>
        <b/>
        <sz val="10"/>
        <rFont val="Arial"/>
        <family val="2"/>
      </rPr>
      <t>HC</t>
    </r>
  </si>
  <si>
    <t>EHPAD HC</t>
  </si>
  <si>
    <r>
      <t xml:space="preserve">Psychiatrie </t>
    </r>
    <r>
      <rPr>
        <b/>
        <sz val="10"/>
        <rFont val="Arial"/>
        <family val="2"/>
      </rPr>
      <t>HJ</t>
    </r>
  </si>
  <si>
    <t>Saisir la spécialité et le nombre de frictions dans les cellules jaunes</t>
  </si>
  <si>
    <t>Centre médico-psychologique HJ</t>
  </si>
  <si>
    <t>Psychiatrie HJ</t>
  </si>
  <si>
    <r>
      <t xml:space="preserve">SSR </t>
    </r>
    <r>
      <rPr>
        <b/>
        <sz val="10"/>
        <rFont val="Arial"/>
        <family val="2"/>
      </rPr>
      <t>HC</t>
    </r>
  </si>
  <si>
    <t>SSR HC</t>
  </si>
  <si>
    <t>avec le nombre de frictions correspondant puis choisissez-les dans le menu déroulant ci-dessus.</t>
  </si>
  <si>
    <t>Vous avez la possibilité de rajouter 3 spécialités. Saisissez-les d'abord dans l'onglet "Friction"</t>
  </si>
  <si>
    <t>Saisir les données dans les cellules jaunes.</t>
  </si>
  <si>
    <t>Suivi de l'indicateur ICSHA3</t>
  </si>
  <si>
    <t>Les activités du service</t>
  </si>
  <si>
    <t xml:space="preserve">Vous avez la possibilité de sélectionner 4 activités différentes pour un même service : </t>
  </si>
  <si>
    <t>ICSHA3</t>
  </si>
  <si>
    <t>Imagerie</t>
  </si>
  <si>
    <t>Radiologie vasculaire</t>
  </si>
  <si>
    <r>
      <t xml:space="preserve">Chimiothérapie </t>
    </r>
    <r>
      <rPr>
        <b/>
        <sz val="10"/>
        <rFont val="Arial"/>
        <family val="2"/>
      </rPr>
      <t>HC</t>
    </r>
  </si>
  <si>
    <t>Chimiothérapie HC</t>
  </si>
  <si>
    <t>CALCUL DE L'INDICATEUR PAR ACTIVITE</t>
  </si>
  <si>
    <t>par acte*</t>
  </si>
  <si>
    <t>par jour*</t>
  </si>
  <si>
    <t>*Activités non prises en compte dans le calcul national de l'ICSHA3</t>
  </si>
  <si>
    <t xml:space="preserve">Suivi de l'indicateur ICSHA3 </t>
  </si>
  <si>
    <r>
      <t>ICSHA3</t>
    </r>
    <r>
      <rPr>
        <sz val="11"/>
        <color indexed="10"/>
        <rFont val="Arial"/>
        <family val="2"/>
      </rPr>
      <t xml:space="preserve"> annuel consommation cumulée :</t>
    </r>
  </si>
  <si>
    <t>Accouchement avec césarienne + SSPI</t>
  </si>
  <si>
    <t>Accouchement sans césarienne</t>
  </si>
  <si>
    <t>HAD</t>
  </si>
  <si>
    <t>Hémodialyse</t>
  </si>
  <si>
    <t>SLD</t>
  </si>
  <si>
    <t>Urgences</t>
  </si>
  <si>
    <t>USI-USC</t>
  </si>
  <si>
    <t>Réanimation</t>
  </si>
  <si>
    <r>
      <t xml:space="preserve">Obstétrique / Gynécologie </t>
    </r>
    <r>
      <rPr>
        <b/>
        <sz val="10"/>
        <rFont val="Arial"/>
        <family val="2"/>
      </rPr>
      <t>HC</t>
    </r>
  </si>
  <si>
    <r>
      <t xml:space="preserve">Obstétrique / Gynécologie </t>
    </r>
    <r>
      <rPr>
        <b/>
        <sz val="10"/>
        <rFont val="Arial"/>
        <family val="2"/>
      </rPr>
      <t>HJ</t>
    </r>
  </si>
  <si>
    <t>Obstétrique / Gynécologie HC</t>
  </si>
  <si>
    <t>Obstétrique / Gynécologie HJ</t>
  </si>
  <si>
    <t>Bloc + SSPI</t>
  </si>
  <si>
    <t>OUTIL DE CALCUL TRIMESTRIEL DE L'INDICATEUR ICSHA3</t>
  </si>
  <si>
    <t>Trimestre 1</t>
  </si>
  <si>
    <t>JANVIER - MARS</t>
  </si>
  <si>
    <t>Trimestre 2</t>
  </si>
  <si>
    <t>AVRIL - JUIN</t>
  </si>
  <si>
    <t>Trimestre 3</t>
  </si>
  <si>
    <t>JUILLET - SEPTEMBRE</t>
  </si>
  <si>
    <t>Trimestre 4</t>
  </si>
  <si>
    <t>OCTOBRE - DECEMBRE</t>
  </si>
  <si>
    <t>Janvier - Mars</t>
  </si>
  <si>
    <t>Avril - Juin</t>
  </si>
  <si>
    <t>Juillet - Septembre</t>
  </si>
  <si>
    <t>Octobre - Décembre</t>
  </si>
  <si>
    <t>ICSHA3 trimestriel</t>
  </si>
  <si>
    <t>Période</t>
  </si>
  <si>
    <t>Nb de flacons au début du trimestre dans la réserve (n-1)</t>
  </si>
  <si>
    <t>Version 2;  Janvier 2019</t>
  </si>
  <si>
    <t>CPias Nouvelle-Aquitaine - CPias Iles de Guadeloupe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</si>
</sst>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d/m"/>
    <numFmt numFmtId="166" formatCode="[$-40C]dddd\ d\ mmmm\ yyyy"/>
    <numFmt numFmtId="167" formatCode="0.0%"/>
    <numFmt numFmtId="168" formatCode="0.0"/>
    <numFmt numFmtId="169" formatCode="&quot;Vrai&quot;;&quot;Vrai&quot;;&quot;Faux&quot;"/>
    <numFmt numFmtId="170" formatCode="&quot;Actif&quot;;&quot;Actif&quot;;&quot;Inactif&quot;"/>
  </numFmts>
  <fonts count="8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color indexed="1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i/>
      <sz val="12"/>
      <color indexed="53"/>
      <name val="Arial"/>
      <family val="2"/>
    </font>
    <font>
      <b/>
      <i/>
      <sz val="12"/>
      <color indexed="16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8.25"/>
      <color indexed="8"/>
      <name val="Arial"/>
      <family val="2"/>
    </font>
    <font>
      <b/>
      <sz val="10"/>
      <color indexed="1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Arial"/>
      <family val="2"/>
    </font>
    <font>
      <b/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34" borderId="10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5" borderId="10" xfId="0" applyNumberFormat="1" applyFill="1" applyBorder="1" applyAlignment="1" applyProtection="1">
      <alignment horizontal="center"/>
      <protection/>
    </xf>
    <xf numFmtId="2" fontId="0" fillId="36" borderId="10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4" borderId="17" xfId="0" applyFill="1" applyBorder="1" applyAlignment="1" applyProtection="1">
      <alignment horizontal="center"/>
      <protection locked="0"/>
    </xf>
    <xf numFmtId="0" fontId="0" fillId="35" borderId="17" xfId="0" applyFill="1" applyBorder="1" applyAlignment="1">
      <alignment horizontal="center"/>
    </xf>
    <xf numFmtId="14" fontId="0" fillId="0" borderId="16" xfId="0" applyNumberFormat="1" applyBorder="1" applyAlignment="1">
      <alignment/>
    </xf>
    <xf numFmtId="168" fontId="10" fillId="37" borderId="18" xfId="0" applyNumberFormat="1" applyFont="1" applyFill="1" applyBorder="1" applyAlignment="1">
      <alignment horizontal="center"/>
    </xf>
    <xf numFmtId="168" fontId="11" fillId="0" borderId="0" xfId="0" applyNumberFormat="1" applyFont="1" applyBorder="1" applyAlignment="1">
      <alignment/>
    </xf>
    <xf numFmtId="0" fontId="0" fillId="0" borderId="14" xfId="0" applyFill="1" applyBorder="1" applyAlignment="1">
      <alignment/>
    </xf>
    <xf numFmtId="168" fontId="0" fillId="36" borderId="10" xfId="0" applyNumberForma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37" borderId="22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0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34" borderId="24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18" fillId="34" borderId="1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35" borderId="17" xfId="0" applyFill="1" applyBorder="1" applyAlignment="1" applyProtection="1">
      <alignment horizontal="center"/>
      <protection/>
    </xf>
    <xf numFmtId="0" fontId="0" fillId="33" borderId="11" xfId="0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0" fillId="33" borderId="26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4" borderId="2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33" borderId="30" xfId="0" applyFont="1" applyFill="1" applyBorder="1" applyAlignment="1">
      <alignment horizontal="left" vertical="distributed"/>
    </xf>
    <xf numFmtId="0" fontId="0" fillId="33" borderId="12" xfId="0" applyFont="1" applyFill="1" applyBorder="1" applyAlignment="1">
      <alignment vertical="distributed"/>
    </xf>
    <xf numFmtId="0" fontId="0" fillId="33" borderId="26" xfId="0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distributed"/>
    </xf>
    <xf numFmtId="0" fontId="0" fillId="34" borderId="28" xfId="0" applyFill="1" applyBorder="1" applyAlignment="1" applyProtection="1">
      <alignment horizontal="center" vertical="distributed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2" fillId="39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left" vertical="center"/>
    </xf>
    <xf numFmtId="0" fontId="1" fillId="39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40" borderId="10" xfId="0" applyFill="1" applyBorder="1" applyAlignment="1">
      <alignment horizontal="center"/>
    </xf>
    <xf numFmtId="0" fontId="0" fillId="37" borderId="11" xfId="0" applyFill="1" applyBorder="1" applyAlignment="1">
      <alignment horizontal="right"/>
    </xf>
    <xf numFmtId="4" fontId="0" fillId="37" borderId="26" xfId="0" applyNumberFormat="1" applyFill="1" applyBorder="1" applyAlignment="1">
      <alignment horizontal="center" vertical="center"/>
    </xf>
    <xf numFmtId="168" fontId="0" fillId="37" borderId="26" xfId="0" applyNumberFormat="1" applyFill="1" applyBorder="1" applyAlignment="1">
      <alignment horizontal="center" vertical="center"/>
    </xf>
    <xf numFmtId="168" fontId="6" fillId="34" borderId="24" xfId="0" applyNumberFormat="1" applyFont="1" applyFill="1" applyBorder="1" applyAlignment="1">
      <alignment horizontal="center" vertical="center"/>
    </xf>
    <xf numFmtId="3" fontId="0" fillId="34" borderId="31" xfId="0" applyNumberFormat="1" applyFill="1" applyBorder="1" applyAlignment="1" applyProtection="1">
      <alignment horizontal="center" vertical="center"/>
      <protection locked="0"/>
    </xf>
    <xf numFmtId="0" fontId="18" fillId="39" borderId="0" xfId="0" applyFont="1" applyFill="1" applyBorder="1" applyAlignment="1" applyProtection="1">
      <alignment/>
      <protection/>
    </xf>
    <xf numFmtId="0" fontId="18" fillId="39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2" fillId="35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7" borderId="24" xfId="0" applyFill="1" applyBorder="1" applyAlignment="1">
      <alignment/>
    </xf>
    <xf numFmtId="0" fontId="0" fillId="0" borderId="16" xfId="0" applyFill="1" applyBorder="1" applyAlignment="1">
      <alignment/>
    </xf>
    <xf numFmtId="0" fontId="0" fillId="35" borderId="32" xfId="0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3" fontId="0" fillId="34" borderId="34" xfId="0" applyNumberFormat="1" applyFill="1" applyBorder="1" applyAlignment="1" applyProtection="1">
      <alignment horizontal="center" vertical="center"/>
      <protection locked="0"/>
    </xf>
    <xf numFmtId="3" fontId="0" fillId="34" borderId="17" xfId="0" applyNumberForma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168" fontId="0" fillId="35" borderId="35" xfId="0" applyNumberFormat="1" applyFont="1" applyFill="1" applyBorder="1" applyAlignment="1">
      <alignment horizontal="center"/>
    </xf>
    <xf numFmtId="168" fontId="0" fillId="35" borderId="36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4" borderId="25" xfId="0" applyFill="1" applyBorder="1" applyAlignment="1" applyProtection="1">
      <alignment horizontal="center"/>
      <protection locked="0"/>
    </xf>
    <xf numFmtId="3" fontId="0" fillId="34" borderId="25" xfId="0" applyNumberForma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5" fillId="0" borderId="13" xfId="0" applyFont="1" applyFill="1" applyBorder="1" applyAlignment="1">
      <alignment/>
    </xf>
    <xf numFmtId="0" fontId="28" fillId="38" borderId="0" xfId="0" applyFont="1" applyFill="1" applyAlignment="1">
      <alignment/>
    </xf>
    <xf numFmtId="0" fontId="27" fillId="0" borderId="0" xfId="0" applyFont="1" applyFill="1" applyAlignment="1">
      <alignment/>
    </xf>
    <xf numFmtId="168" fontId="29" fillId="37" borderId="18" xfId="0" applyNumberFormat="1" applyFont="1" applyFill="1" applyBorder="1" applyAlignment="1">
      <alignment horizontal="center"/>
    </xf>
    <xf numFmtId="168" fontId="29" fillId="37" borderId="28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25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1" fillId="37" borderId="1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34" borderId="15" xfId="0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68" fontId="0" fillId="35" borderId="35" xfId="0" applyNumberFormat="1" applyFont="1" applyFill="1" applyBorder="1" applyAlignment="1" applyProtection="1">
      <alignment horizontal="center"/>
      <protection/>
    </xf>
    <xf numFmtId="168" fontId="0" fillId="35" borderId="36" xfId="0" applyNumberFormat="1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/>
      <protection/>
    </xf>
    <xf numFmtId="0" fontId="1" fillId="37" borderId="18" xfId="0" applyFont="1" applyFill="1" applyBorder="1" applyAlignment="1" applyProtection="1">
      <alignment/>
      <protection/>
    </xf>
    <xf numFmtId="168" fontId="29" fillId="37" borderId="28" xfId="0" applyNumberFormat="1" applyFont="1" applyFill="1" applyBorder="1" applyAlignment="1" applyProtection="1">
      <alignment horizontal="center"/>
      <protection/>
    </xf>
    <xf numFmtId="168" fontId="29" fillId="37" borderId="18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8" fillId="34" borderId="12" xfId="0" applyFont="1" applyFill="1" applyBorder="1" applyAlignment="1" applyProtection="1">
      <alignment horizontal="left"/>
      <protection locked="0"/>
    </xf>
    <xf numFmtId="0" fontId="18" fillId="34" borderId="27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8" fillId="34" borderId="12" xfId="0" applyFont="1" applyFill="1" applyBorder="1" applyAlignment="1" applyProtection="1">
      <alignment horizontal="left"/>
      <protection locked="0"/>
    </xf>
    <xf numFmtId="0" fontId="18" fillId="34" borderId="27" xfId="0" applyFont="1" applyFill="1" applyBorder="1" applyAlignment="1" applyProtection="1">
      <alignment horizontal="left"/>
      <protection locked="0"/>
    </xf>
    <xf numFmtId="0" fontId="1" fillId="41" borderId="22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22" fillId="42" borderId="29" xfId="0" applyFont="1" applyFill="1" applyBorder="1" applyAlignment="1">
      <alignment horizontal="center" vertical="center"/>
    </xf>
    <xf numFmtId="0" fontId="22" fillId="42" borderId="21" xfId="0" applyFont="1" applyFill="1" applyBorder="1" applyAlignment="1">
      <alignment horizontal="center" vertical="center"/>
    </xf>
    <xf numFmtId="0" fontId="22" fillId="42" borderId="42" xfId="0" applyFont="1" applyFill="1" applyBorder="1" applyAlignment="1">
      <alignment horizontal="center" vertical="center"/>
    </xf>
    <xf numFmtId="0" fontId="22" fillId="42" borderId="30" xfId="0" applyFont="1" applyFill="1" applyBorder="1" applyAlignment="1">
      <alignment horizontal="center" vertical="center"/>
    </xf>
    <xf numFmtId="0" fontId="22" fillId="42" borderId="43" xfId="0" applyFont="1" applyFill="1" applyBorder="1" applyAlignment="1">
      <alignment horizontal="center" vertical="center"/>
    </xf>
    <xf numFmtId="0" fontId="22" fillId="42" borderId="44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/>
    </xf>
    <xf numFmtId="0" fontId="8" fillId="41" borderId="24" xfId="0" applyFont="1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68" fontId="1" fillId="37" borderId="22" xfId="0" applyNumberFormat="1" applyFont="1" applyFill="1" applyBorder="1" applyAlignment="1">
      <alignment horizontal="center"/>
    </xf>
    <xf numFmtId="168" fontId="1" fillId="37" borderId="24" xfId="0" applyNumberFormat="1" applyFont="1" applyFill="1" applyBorder="1" applyAlignment="1">
      <alignment horizontal="center"/>
    </xf>
    <xf numFmtId="168" fontId="1" fillId="37" borderId="18" xfId="0" applyNumberFormat="1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5" fillId="42" borderId="45" xfId="0" applyFont="1" applyFill="1" applyBorder="1" applyAlignment="1">
      <alignment horizontal="center"/>
    </xf>
    <xf numFmtId="0" fontId="15" fillId="42" borderId="46" xfId="0" applyFont="1" applyFill="1" applyBorder="1" applyAlignment="1">
      <alignment horizontal="center"/>
    </xf>
    <xf numFmtId="0" fontId="15" fillId="42" borderId="47" xfId="0" applyFont="1" applyFill="1" applyBorder="1" applyAlignment="1">
      <alignment horizontal="center"/>
    </xf>
    <xf numFmtId="0" fontId="15" fillId="42" borderId="37" xfId="0" applyFont="1" applyFill="1" applyBorder="1" applyAlignment="1">
      <alignment horizontal="center"/>
    </xf>
    <xf numFmtId="0" fontId="15" fillId="42" borderId="23" xfId="0" applyFont="1" applyFill="1" applyBorder="1" applyAlignment="1">
      <alignment horizontal="center"/>
    </xf>
    <xf numFmtId="0" fontId="15" fillId="42" borderId="32" xfId="0" applyFont="1" applyFill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right" vertical="center"/>
    </xf>
    <xf numFmtId="0" fontId="13" fillId="34" borderId="24" xfId="0" applyFont="1" applyFill="1" applyBorder="1" applyAlignment="1">
      <alignment horizontal="right" vertical="center"/>
    </xf>
    <xf numFmtId="0" fontId="20" fillId="42" borderId="12" xfId="0" applyFont="1" applyFill="1" applyBorder="1" applyAlignment="1">
      <alignment horizontal="center" vertical="center"/>
    </xf>
    <xf numFmtId="0" fontId="20" fillId="42" borderId="16" xfId="0" applyFont="1" applyFill="1" applyBorder="1" applyAlignment="1">
      <alignment horizontal="center" vertical="center"/>
    </xf>
    <xf numFmtId="0" fontId="20" fillId="42" borderId="27" xfId="0" applyFont="1" applyFill="1" applyBorder="1" applyAlignment="1">
      <alignment horizontal="center" vertical="center"/>
    </xf>
    <xf numFmtId="0" fontId="12" fillId="42" borderId="12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center" vertical="center"/>
    </xf>
    <xf numFmtId="0" fontId="12" fillId="42" borderId="2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1"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l'indicateur ICSHA3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825"/>
          <c:w val="0.9617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'ICSHA3 annuel'!$B$9</c:f>
              <c:strCache>
                <c:ptCount val="1"/>
                <c:pt idx="0">
                  <c:v>ICSHA3 trimestriel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'ICSHA3 annuel'!$A$10:$A$13</c:f>
              <c:strCache>
                <c:ptCount val="4"/>
                <c:pt idx="0">
                  <c:v>Janvier - Mars</c:v>
                </c:pt>
                <c:pt idx="1">
                  <c:v>Avril - Juin</c:v>
                </c:pt>
                <c:pt idx="2">
                  <c:v>Juillet - Septembre</c:v>
                </c:pt>
                <c:pt idx="3">
                  <c:v>Octobre - Décembre</c:v>
                </c:pt>
              </c:strCache>
            </c:strRef>
          </c:cat>
          <c:val>
            <c:numRef>
              <c:f>'ICSHA3 annuel'!$B$10:$B$13</c:f>
              <c:numCach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marker val="1"/>
        <c:axId val="29091327"/>
        <c:axId val="60495352"/>
      </c:lineChart>
      <c:lineChart>
        <c:grouping val="standard"/>
        <c:varyColors val="0"/>
        <c:ser>
          <c:idx val="1"/>
          <c:order val="1"/>
          <c:tx>
            <c:v>ligne100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annuel'!$A$10:$A$13</c:f>
              <c:strCache>
                <c:ptCount val="4"/>
                <c:pt idx="0">
                  <c:v>Janvier - Mars</c:v>
                </c:pt>
                <c:pt idx="1">
                  <c:v>Avril - Juin</c:v>
                </c:pt>
                <c:pt idx="2">
                  <c:v>Juillet - Septembre</c:v>
                </c:pt>
                <c:pt idx="3">
                  <c:v>Octobre - Décembre</c:v>
                </c:pt>
              </c:strCache>
            </c:strRef>
          </c:cat>
          <c:val>
            <c:numRef>
              <c:f>'ICSHA3 annuel'!$E$10:$E$13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ligne80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'ICSHA3 annuel'!$A$10:$A$13</c:f>
              <c:strCache>
                <c:ptCount val="4"/>
                <c:pt idx="0">
                  <c:v>Janvier - Mars</c:v>
                </c:pt>
                <c:pt idx="1">
                  <c:v>Avril - Juin</c:v>
                </c:pt>
                <c:pt idx="2">
                  <c:v>Juillet - Septembre</c:v>
                </c:pt>
                <c:pt idx="3">
                  <c:v>Octobre - Décembre</c:v>
                </c:pt>
              </c:strCache>
            </c:strRef>
          </c:cat>
          <c:val>
            <c:numRef>
              <c:f>'ICSHA3 annuel'!$F$10:$F$13</c:f>
              <c:numCache>
                <c:ptCount val="4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</c:numCache>
            </c:numRef>
          </c:val>
          <c:smooth val="0"/>
        </c:ser>
        <c:marker val="1"/>
        <c:axId val="7587257"/>
        <c:axId val="1176450"/>
      </c:lineChart>
      <c:catAx>
        <c:axId val="29091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352"/>
        <c:crosses val="autoZero"/>
        <c:auto val="1"/>
        <c:lblOffset val="100"/>
        <c:tickLblSkip val="1"/>
        <c:noMultiLvlLbl val="0"/>
      </c:catAx>
      <c:valAx>
        <c:axId val="6049535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objectif personnalisé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327"/>
        <c:crossesAt val="1"/>
        <c:crossBetween val="between"/>
        <c:dispUnits/>
        <c:majorUnit val="100"/>
        <c:minorUnit val="10"/>
      </c:valAx>
      <c:catAx>
        <c:axId val="7587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6450"/>
        <c:crosses val="max"/>
        <c:auto val="1"/>
        <c:lblOffset val="100"/>
        <c:tickLblSkip val="1"/>
        <c:noMultiLvlLbl val="0"/>
      </c:catAx>
      <c:valAx>
        <c:axId val="1176450"/>
        <c:scaling>
          <c:orientation val="minMax"/>
        </c:scaling>
        <c:axPos val="l"/>
        <c:delete val="1"/>
        <c:majorTickMark val="out"/>
        <c:minorTickMark val="none"/>
        <c:tickLblPos val="nextTo"/>
        <c:crossAx val="75872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4">
    <tabColor indexed="45"/>
  </sheetPr>
  <sheetViews>
    <sheetView workbookViewId="0"/>
  </sheetViews>
  <pageMargins left="0.48" right="0.43" top="0.48" bottom="0.7" header="0.3" footer="0.4"/>
  <pageSetup horizontalDpi="600" verticalDpi="600" orientation="landscape" paperSize="9"/>
  <headerFooter>
    <oddFooter>&amp;C&amp;9Edité le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34</xdr:row>
      <xdr:rowOff>9525</xdr:rowOff>
    </xdr:from>
    <xdr:to>
      <xdr:col>1</xdr:col>
      <xdr:colOff>1447800</xdr:colOff>
      <xdr:row>39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53100"/>
          <a:ext cx="1438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34</xdr:row>
      <xdr:rowOff>0</xdr:rowOff>
    </xdr:from>
    <xdr:to>
      <xdr:col>4</xdr:col>
      <xdr:colOff>1876425</xdr:colOff>
      <xdr:row>39</xdr:row>
      <xdr:rowOff>28575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5743575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0.0565</cdr:y>
    </cdr:from>
    <cdr:to>
      <cdr:x>0.315</cdr:x>
      <cdr:y>0.09875</cdr:y>
    </cdr:to>
    <cdr:sp textlink="'info service'!$C$12">
      <cdr:nvSpPr>
        <cdr:cNvPr id="1" name="Text Box 2"/>
        <cdr:cNvSpPr txBox="1">
          <a:spLocks noChangeArrowheads="1"/>
        </cdr:cNvSpPr>
      </cdr:nvSpPr>
      <cdr:spPr>
        <a:xfrm>
          <a:off x="104775" y="361950"/>
          <a:ext cx="2990850" cy="2762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1989eded-e744-4bb4-a0a1-ee321bf3430f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0.73575</cdr:x>
      <cdr:y>0.0095</cdr:y>
    </cdr:from>
    <cdr:to>
      <cdr:x>0.99825</cdr:x>
      <cdr:y>0.18225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7229475" y="57150"/>
          <a:ext cx="2581275" cy="1114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0.3655</cdr:x>
      <cdr:y>0.07925</cdr:y>
    </cdr:from>
    <cdr:to>
      <cdr:x>0.63825</cdr:x>
      <cdr:y>0.1555</cdr:y>
    </cdr:to>
    <cdr:sp textlink="'info service'!$B$30">
      <cdr:nvSpPr>
        <cdr:cNvPr id="3" name="Text Box 7"/>
        <cdr:cNvSpPr txBox="1">
          <a:spLocks noChangeArrowheads="1"/>
        </cdr:cNvSpPr>
      </cdr:nvSpPr>
      <cdr:spPr>
        <a:xfrm>
          <a:off x="3590925" y="504825"/>
          <a:ext cx="2676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45720" bIns="0"/>
        <a:p>
          <a:pPr algn="ctr">
            <a:defRPr/>
          </a:pPr>
          <a:fld id="{02759f49-ea93-4dbc-b0e6-1b2da3288cd0}" type="TxLink"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</a:t>
          </a:fld>
        </a:p>
      </cdr:txBody>
    </cdr:sp>
  </cdr:relSizeAnchor>
  <cdr:relSizeAnchor xmlns:cdr="http://schemas.openxmlformats.org/drawingml/2006/chartDrawing">
    <cdr:from>
      <cdr:x>0.01725</cdr:x>
      <cdr:y>0.1065</cdr:y>
    </cdr:from>
    <cdr:to>
      <cdr:x>0.315</cdr:x>
      <cdr:y>0.13875</cdr:y>
    </cdr:to>
    <cdr:sp textlink="'info service'!$B$29">
      <cdr:nvSpPr>
        <cdr:cNvPr id="4" name="Text Box 8"/>
        <cdr:cNvSpPr txBox="1">
          <a:spLocks noChangeArrowheads="1"/>
        </cdr:cNvSpPr>
      </cdr:nvSpPr>
      <cdr:spPr>
        <a:xfrm>
          <a:off x="161925" y="676275"/>
          <a:ext cx="2924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0a5540dd-c1a3-47e2-9e3a-988c9365680b}" type="TxLink"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SERVICE: </a:t>
          </a:fld>
        </a:p>
      </cdr:txBody>
    </cdr:sp>
  </cdr:relSizeAnchor>
  <cdr:relSizeAnchor xmlns:cdr="http://schemas.openxmlformats.org/drawingml/2006/chartDrawing">
    <cdr:from>
      <cdr:x>0.03825</cdr:x>
      <cdr:y>0.49025</cdr:y>
    </cdr:from>
    <cdr:to>
      <cdr:x>0.1</cdr:x>
      <cdr:y>0.5415</cdr:y>
    </cdr:to>
    <cdr:sp>
      <cdr:nvSpPr>
        <cdr:cNvPr id="5" name="Text Box 14"/>
        <cdr:cNvSpPr txBox="1">
          <a:spLocks noChangeArrowheads="1"/>
        </cdr:cNvSpPr>
      </cdr:nvSpPr>
      <cdr:spPr>
        <a:xfrm>
          <a:off x="371475" y="315277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0.03625</cdr:x>
      <cdr:y>0.587</cdr:y>
    </cdr:from>
    <cdr:to>
      <cdr:x>0.09825</cdr:x>
      <cdr:y>0.6375</cdr:y>
    </cdr:to>
    <cdr:sp>
      <cdr:nvSpPr>
        <cdr:cNvPr id="6" name="Text Box 19"/>
        <cdr:cNvSpPr txBox="1">
          <a:spLocks noChangeArrowheads="1"/>
        </cdr:cNvSpPr>
      </cdr:nvSpPr>
      <cdr:spPr>
        <a:xfrm>
          <a:off x="352425" y="3771900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0.03625</cdr:x>
      <cdr:y>0.659</cdr:y>
    </cdr:from>
    <cdr:to>
      <cdr:x>0.09825</cdr:x>
      <cdr:y>0.7095</cdr:y>
    </cdr:to>
    <cdr:sp>
      <cdr:nvSpPr>
        <cdr:cNvPr id="7" name="Text Box 20"/>
        <cdr:cNvSpPr txBox="1">
          <a:spLocks noChangeArrowheads="1"/>
        </cdr:cNvSpPr>
      </cdr:nvSpPr>
      <cdr:spPr>
        <a:xfrm>
          <a:off x="352425" y="4238625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9800" cy="6438900"/>
    <xdr:graphicFrame>
      <xdr:nvGraphicFramePr>
        <xdr:cNvPr id="1" name="Shape 1025"/>
        <xdr:cNvGraphicFramePr/>
      </xdr:nvGraphicFramePr>
      <xdr:xfrm>
        <a:off x="0" y="0"/>
        <a:ext cx="9829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36</xdr:row>
      <xdr:rowOff>9525</xdr:rowOff>
    </xdr:from>
    <xdr:to>
      <xdr:col>0</xdr:col>
      <xdr:colOff>657225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542925" y="6096000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36</xdr:row>
      <xdr:rowOff>9525</xdr:rowOff>
    </xdr:from>
    <xdr:to>
      <xdr:col>1</xdr:col>
      <xdr:colOff>333375</xdr:colOff>
      <xdr:row>37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428875" y="60960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41"/>
  <sheetViews>
    <sheetView showGridLines="0" tabSelected="1" zoomScalePageLayoutView="0" workbookViewId="0" topLeftCell="A1">
      <selection activeCell="C12" sqref="C12:D12"/>
    </sheetView>
  </sheetViews>
  <sheetFormatPr defaultColWidth="11.421875" defaultRowHeight="12.75"/>
  <cols>
    <col min="1" max="1" width="8.421875" style="38" customWidth="1"/>
    <col min="2" max="5" width="31.7109375" style="0" customWidth="1"/>
    <col min="7" max="7" width="14.57421875" style="0" customWidth="1"/>
  </cols>
  <sheetData>
    <row r="1" spans="1:11" ht="23.25">
      <c r="A1" s="158" t="s">
        <v>108</v>
      </c>
      <c r="B1" s="158"/>
      <c r="C1" s="158"/>
      <c r="D1" s="158"/>
      <c r="E1" s="158"/>
      <c r="F1" s="97"/>
      <c r="G1" s="97"/>
      <c r="H1" s="97"/>
      <c r="I1" s="97"/>
      <c r="J1" s="97"/>
      <c r="K1" s="97"/>
    </row>
    <row r="2" spans="2:11" ht="12.75">
      <c r="B2" s="34"/>
      <c r="C2" s="34"/>
      <c r="D2" s="34"/>
      <c r="E2" s="34"/>
      <c r="F2" s="34"/>
      <c r="G2" s="34"/>
      <c r="H2" s="33"/>
      <c r="I2" s="33"/>
      <c r="J2" s="33"/>
      <c r="K2" s="33"/>
    </row>
    <row r="3" spans="1:11" ht="18">
      <c r="A3" s="162" t="s">
        <v>3</v>
      </c>
      <c r="B3" s="162"/>
      <c r="C3" s="162"/>
      <c r="D3" s="162"/>
      <c r="E3" s="162"/>
      <c r="F3" s="95"/>
      <c r="G3" s="95"/>
      <c r="H3" s="95"/>
      <c r="I3" s="95"/>
      <c r="J3" s="95"/>
      <c r="K3" s="95"/>
    </row>
    <row r="4" spans="1:11" ht="12.75">
      <c r="A4" s="39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1" ht="12.75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 ht="12.75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>
      <c r="A7" s="115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2.75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40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15">
      <c r="B12" s="45" t="s">
        <v>4</v>
      </c>
      <c r="C12" s="163"/>
      <c r="D12" s="164"/>
      <c r="E12" s="91"/>
      <c r="F12" s="91"/>
      <c r="G12" s="91"/>
      <c r="H12" s="91"/>
      <c r="K12" s="33"/>
    </row>
    <row r="13" spans="2:11" ht="12.75"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5">
      <c r="B14" s="50" t="s">
        <v>24</v>
      </c>
      <c r="C14" s="159"/>
      <c r="D14" s="160"/>
      <c r="E14" s="78"/>
      <c r="F14" s="92"/>
      <c r="G14" s="92"/>
      <c r="H14" s="92"/>
      <c r="I14" s="33"/>
      <c r="J14" s="33"/>
      <c r="K14" s="33"/>
    </row>
    <row r="15" spans="2:11" ht="12.7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5">
      <c r="B16" s="45" t="s">
        <v>82</v>
      </c>
      <c r="C16" s="53" t="s">
        <v>83</v>
      </c>
      <c r="D16" s="33"/>
      <c r="E16" s="33"/>
      <c r="F16" s="33"/>
      <c r="G16" s="33"/>
      <c r="H16" s="33"/>
      <c r="I16" s="33"/>
      <c r="J16" s="33"/>
      <c r="K16" s="33"/>
    </row>
    <row r="17" spans="2:11" ht="12.75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5.75">
      <c r="B18" s="94" t="s">
        <v>45</v>
      </c>
      <c r="C18" s="94" t="s">
        <v>46</v>
      </c>
      <c r="D18" s="94" t="s">
        <v>47</v>
      </c>
      <c r="E18" s="94" t="s">
        <v>48</v>
      </c>
      <c r="F18" s="91"/>
      <c r="G18" s="91"/>
      <c r="H18" s="33"/>
      <c r="J18" s="33"/>
      <c r="K18" s="33"/>
    </row>
    <row r="19" spans="2:11" ht="12.75">
      <c r="B19" s="106"/>
      <c r="C19" s="106"/>
      <c r="D19" s="106"/>
      <c r="E19" s="106"/>
      <c r="F19" s="33"/>
      <c r="G19" s="33"/>
      <c r="H19" s="33"/>
      <c r="J19" s="33"/>
      <c r="K19" s="33"/>
    </row>
    <row r="20" spans="2:11" ht="15">
      <c r="B20" s="144">
        <f>IF(AND(ISERROR(SEARCH("PAD",SERVICE1)),ISERROR(SEARCH("Médico",SERVICE1))),0,10)</f>
        <v>0</v>
      </c>
      <c r="C20" s="144">
        <f>IF(AND(ISERROR(SEARCH("PAD",SERVICE2)),ISERROR(SEARCH("Médico",SERVICE2))),0,10)</f>
        <v>0</v>
      </c>
      <c r="D20" s="144">
        <f>IF(AND(ISERROR(SEARCH("PAD",SERVICE3)),ISERROR(SEARCH("Médico",SERVICE3))),0,10)</f>
        <v>0</v>
      </c>
      <c r="E20" s="144">
        <f>IF(AND(ISERROR(SEARCH("PAD",SERVICE4)),ISERROR(SEARCH("Médico",SERVICE4))),0,10)</f>
        <v>0</v>
      </c>
      <c r="H20" s="33"/>
      <c r="I20" s="33"/>
      <c r="J20" s="33"/>
      <c r="K20" s="33"/>
    </row>
    <row r="21" spans="2:12" ht="15">
      <c r="B21" s="116" t="s">
        <v>18</v>
      </c>
      <c r="C21" s="76"/>
      <c r="D21" s="76"/>
      <c r="E21" s="113" t="s">
        <v>67</v>
      </c>
      <c r="F21" s="77"/>
      <c r="G21" s="77"/>
      <c r="H21" s="76"/>
      <c r="I21" s="76"/>
      <c r="J21" s="76"/>
      <c r="K21" s="76"/>
      <c r="L21" s="76"/>
    </row>
    <row r="22" spans="2:12" ht="15">
      <c r="B22" s="46"/>
      <c r="C22" s="76"/>
      <c r="D22" s="76"/>
      <c r="E22" s="113" t="s">
        <v>68</v>
      </c>
      <c r="F22" s="77"/>
      <c r="G22" s="77"/>
      <c r="H22" s="76"/>
      <c r="I22" s="76"/>
      <c r="J22" s="76"/>
      <c r="K22" s="76"/>
      <c r="L22" s="76"/>
    </row>
    <row r="23" spans="2:11" ht="15">
      <c r="B23" s="53" t="s">
        <v>79</v>
      </c>
      <c r="D23" s="33"/>
      <c r="F23" s="33"/>
      <c r="G23" s="33"/>
      <c r="H23" s="33"/>
      <c r="I23" s="33"/>
      <c r="J23" s="33"/>
      <c r="K23" s="33"/>
    </row>
    <row r="24" spans="2:11" ht="15">
      <c r="B24" s="54" t="s">
        <v>78</v>
      </c>
      <c r="D24" s="33"/>
      <c r="E24" s="73"/>
      <c r="F24" s="33"/>
      <c r="G24" s="33"/>
      <c r="H24" s="33"/>
      <c r="I24" s="33"/>
      <c r="J24" s="33"/>
      <c r="K24" s="33"/>
    </row>
    <row r="25" spans="2:11" ht="15">
      <c r="B25" s="54"/>
      <c r="D25" s="33"/>
      <c r="E25" s="73"/>
      <c r="F25" s="33"/>
      <c r="G25" s="33"/>
      <c r="H25" s="33"/>
      <c r="I25" s="33"/>
      <c r="J25" s="33"/>
      <c r="K25" s="33"/>
    </row>
    <row r="26" spans="4:11" ht="12.75">
      <c r="D26" s="33"/>
      <c r="F26" s="33"/>
      <c r="G26" s="33"/>
      <c r="H26" s="33"/>
      <c r="I26" s="33"/>
      <c r="J26" s="33"/>
      <c r="K26" s="33"/>
    </row>
    <row r="27" spans="2:11" ht="15">
      <c r="B27" s="96" t="s">
        <v>12</v>
      </c>
      <c r="C27" s="44"/>
      <c r="D27" s="33"/>
      <c r="F27" s="33"/>
      <c r="G27" s="33"/>
      <c r="H27" s="33"/>
      <c r="I27" s="33"/>
      <c r="J27" s="33"/>
      <c r="K27" s="33"/>
    </row>
    <row r="28" spans="2:11" ht="13.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2:11" ht="12.75" hidden="1">
      <c r="B29" s="33" t="str">
        <f>"SERVICE: "&amp;C14</f>
        <v>SERVICE: </v>
      </c>
      <c r="C29" s="33"/>
      <c r="D29" s="33"/>
      <c r="E29" s="33"/>
      <c r="F29" s="33"/>
      <c r="G29" s="33"/>
      <c r="H29" s="33"/>
      <c r="J29" s="33"/>
      <c r="K29" s="33"/>
    </row>
    <row r="30" spans="2:11" ht="12.75" hidden="1">
      <c r="B30" s="33" t="str">
        <f>"Année "&amp;ANNEE</f>
        <v>Année </v>
      </c>
      <c r="C30" s="33"/>
      <c r="D30" s="33"/>
      <c r="E30" s="33"/>
      <c r="F30" s="33"/>
      <c r="G30" s="33"/>
      <c r="H30" s="33"/>
      <c r="J30" s="33"/>
      <c r="K30" s="33"/>
    </row>
    <row r="31" spans="2:11" ht="12.75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2:11" ht="12.75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2:11" ht="12.75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 ht="12.75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2:11" ht="12.75">
      <c r="B35" s="161" t="s">
        <v>124</v>
      </c>
      <c r="C35" s="161"/>
      <c r="D35" s="161"/>
      <c r="E35" s="161"/>
      <c r="F35" s="33"/>
      <c r="I35" s="33"/>
      <c r="J35" s="33"/>
      <c r="K35" s="33"/>
    </row>
    <row r="36" spans="2:11" ht="12.75">
      <c r="B36" s="161" t="s">
        <v>125</v>
      </c>
      <c r="C36" s="161"/>
      <c r="D36" s="161"/>
      <c r="E36" s="161"/>
      <c r="F36" s="93"/>
      <c r="J36" s="33"/>
      <c r="K36" s="33"/>
    </row>
    <row r="37" spans="2:11" ht="12.75"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2:11" ht="12.75"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2:11" ht="12.75"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2:11" ht="12.75"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2:11" ht="12.75">
      <c r="B41" s="33"/>
      <c r="C41" s="33"/>
      <c r="D41" s="33"/>
      <c r="E41" s="33"/>
      <c r="F41" s="33"/>
      <c r="G41" s="33"/>
      <c r="H41" s="33"/>
      <c r="I41" s="33"/>
      <c r="J41" s="33"/>
      <c r="K41" s="33"/>
    </row>
  </sheetData>
  <sheetProtection password="CF21" sheet="1" objects="1" scenarios="1" selectLockedCells="1"/>
  <mergeCells count="6">
    <mergeCell ref="A1:E1"/>
    <mergeCell ref="C14:D14"/>
    <mergeCell ref="B35:E35"/>
    <mergeCell ref="B36:E36"/>
    <mergeCell ref="A3:E3"/>
    <mergeCell ref="C12:D12"/>
  </mergeCells>
  <dataValidations count="2">
    <dataValidation type="whole" allowBlank="1" showInputMessage="1" showErrorMessage="1" errorTitle="Erreur de saisie" error="Veuillez saisir les 4 chiffres de l'année" sqref="C27">
      <formula1>2000</formula1>
      <formula2>2100</formula2>
    </dataValidation>
    <dataValidation type="list" allowBlank="1" showInputMessage="1" showErrorMessage="1" errorTitle="Erreur de saisie" error="Veuillez choisir une spécialité de la liste." sqref="B19:E19">
      <formula1>specialite</formula1>
    </dataValidation>
  </dataValidations>
  <printOptions/>
  <pageMargins left="0.56" right="0.17" top="0.85" bottom="0.59" header="0.4921259845" footer="0.49212598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81</v>
      </c>
      <c r="C2" s="168">
        <f>IF('info service'!C14="","",'info service'!C14)</f>
      </c>
      <c r="D2" s="169"/>
      <c r="E2" s="169"/>
      <c r="F2" s="170"/>
      <c r="G2" s="33"/>
    </row>
    <row r="3" spans="1:7" ht="20.25">
      <c r="A3" s="5" t="s">
        <v>1</v>
      </c>
      <c r="C3" s="171"/>
      <c r="D3" s="172"/>
      <c r="E3" s="172"/>
      <c r="F3" s="173"/>
      <c r="G3" s="33"/>
    </row>
    <row r="4" spans="1:4" ht="12.75">
      <c r="A4" s="2"/>
      <c r="B4" s="2"/>
      <c r="D4" s="2"/>
    </row>
    <row r="5" spans="1:4" ht="12.75">
      <c r="A5" s="2"/>
      <c r="B5" s="152" t="s">
        <v>109</v>
      </c>
      <c r="C5" s="4" t="s">
        <v>12</v>
      </c>
      <c r="D5" s="2"/>
    </row>
    <row r="6" spans="1:3" ht="12.75">
      <c r="A6" s="9" t="s">
        <v>6</v>
      </c>
      <c r="B6" s="153" t="s">
        <v>110</v>
      </c>
      <c r="C6" s="15" t="str">
        <f>IF(ANNEE="","-",ANNEE)</f>
        <v>-</v>
      </c>
    </row>
    <row r="8" spans="1:4" ht="12.75">
      <c r="A8" s="1" t="s">
        <v>7</v>
      </c>
      <c r="B8" s="8"/>
      <c r="C8" s="74" t="s">
        <v>35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5" t="s">
        <v>5</v>
      </c>
      <c r="B10" s="166"/>
      <c r="C10" s="166"/>
      <c r="D10" s="166"/>
      <c r="E10" s="166"/>
      <c r="F10" s="166"/>
      <c r="G10" s="166"/>
      <c r="H10" s="167"/>
    </row>
    <row r="11" spans="1:8" ht="12.75">
      <c r="A11" s="11" t="s">
        <v>25</v>
      </c>
      <c r="B11" s="2"/>
      <c r="C11" s="110"/>
      <c r="D11" s="110"/>
      <c r="E11" s="111"/>
      <c r="F11" s="111"/>
      <c r="G11" s="111"/>
      <c r="H11" s="111"/>
    </row>
    <row r="12" spans="1:8" ht="12.75">
      <c r="A12" s="121" t="s">
        <v>123</v>
      </c>
      <c r="B12" s="14"/>
      <c r="C12" s="18"/>
      <c r="D12" s="18"/>
      <c r="E12" s="18"/>
      <c r="F12" s="18"/>
      <c r="G12" s="18"/>
      <c r="H12" s="18"/>
    </row>
    <row r="13" spans="1:8" ht="12.75">
      <c r="A13" s="12" t="str">
        <f>"Nb de flacons livrés en "&amp;B6</f>
        <v>Nb de flacons livrés en JANVIER - MARS</v>
      </c>
      <c r="B13" s="20"/>
      <c r="C13" s="18"/>
      <c r="D13" s="18"/>
      <c r="E13" s="18"/>
      <c r="F13" s="18"/>
      <c r="G13" s="18"/>
      <c r="H13" s="18"/>
    </row>
    <row r="14" spans="1:8" ht="12.75">
      <c r="A14" s="12" t="s">
        <v>2</v>
      </c>
      <c r="B14" s="14"/>
      <c r="C14" s="18"/>
      <c r="D14" s="18"/>
      <c r="E14" s="18"/>
      <c r="F14" s="18"/>
      <c r="G14" s="18"/>
      <c r="H14" s="18"/>
    </row>
    <row r="15" spans="1:8" ht="12.75">
      <c r="A15" s="11"/>
      <c r="B15" s="2"/>
      <c r="C15" s="42">
        <f aca="true" t="shared" si="0" ref="C15:H15">C11/1000</f>
        <v>0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</row>
    <row r="16" spans="1:8" ht="12.75">
      <c r="A16" s="12" t="s">
        <v>8</v>
      </c>
      <c r="B16" s="14"/>
      <c r="C16" s="43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6" t="s">
        <v>9</v>
      </c>
      <c r="B17" s="27"/>
      <c r="C17" s="25">
        <f aca="true" t="shared" si="2" ref="C17:H17">C16*C15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</row>
    <row r="18" spans="1:8" ht="13.5" thickBot="1">
      <c r="A18" s="28" t="s">
        <v>13</v>
      </c>
      <c r="B18" s="29"/>
      <c r="C18" s="184">
        <f>SUM(C17:H17)</f>
        <v>0</v>
      </c>
      <c r="D18" s="185"/>
      <c r="E18" s="185"/>
      <c r="F18" s="185"/>
      <c r="G18" s="185"/>
      <c r="H18" s="186"/>
    </row>
    <row r="19" spans="1:4" ht="13.5" thickBot="1">
      <c r="A19" s="30"/>
      <c r="D19" s="2"/>
    </row>
    <row r="20" spans="1:6" ht="13.5" thickBot="1">
      <c r="A20" s="165" t="s">
        <v>10</v>
      </c>
      <c r="B20" s="166"/>
      <c r="C20" s="166"/>
      <c r="D20" s="166"/>
      <c r="E20" s="166"/>
      <c r="F20" s="167"/>
    </row>
    <row r="21" spans="1:6" ht="25.5" customHeight="1">
      <c r="A21" s="119"/>
      <c r="B21" s="79"/>
      <c r="C21" s="102">
        <f>IF(SERVICE1="","",SERVICE1)</f>
      </c>
      <c r="D21" s="102">
        <f>IF(SERVICE2="","",SERVICE2)</f>
      </c>
      <c r="E21" s="102">
        <f>IF(SERVICE3="","",SERVICE3)</f>
      </c>
      <c r="F21" s="100">
        <f>IF(SERVICE4="","",SERVICE4)</f>
      </c>
    </row>
    <row r="22" spans="1:6" ht="12.75">
      <c r="A22" s="120"/>
      <c r="B22" s="79"/>
      <c r="C22" s="103">
        <f>IF(SERVICE1="","",VLOOKUP(SERVICE1,Friction!$A$41:$B$68,2,FALSE))</f>
      </c>
      <c r="D22" s="103">
        <f>IF(SERVICE2="","",VLOOKUP(SERVICE2,Friction!$A$41:$B$68,2,FALSE))</f>
      </c>
      <c r="E22" s="103">
        <f>IF(SERVICE3="","",VLOOKUP(SERVICE3,Friction!$A$41:$B$68,2,FALSE))</f>
      </c>
      <c r="F22" s="101">
        <f>IF(SERVICE4="","",VLOOKUP(SERVICE4,Friction!$A$41:$B$68,2,FALSE))</f>
      </c>
    </row>
    <row r="23" spans="1:6" ht="12.75">
      <c r="A23" s="179" t="str">
        <f>"Activité en "&amp;B6</f>
        <v>Activité en JANVIER - MARS</v>
      </c>
      <c r="B23" s="180"/>
      <c r="C23" s="104"/>
      <c r="D23" s="105"/>
      <c r="E23" s="104"/>
      <c r="F23" s="90"/>
    </row>
    <row r="24" spans="1:6" ht="12.75">
      <c r="A24" s="23" t="s">
        <v>66</v>
      </c>
      <c r="B24" s="99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3" t="str">
        <f>IF(SERVICE4="","-",VLOOKUP(SERVICE4,Friction!$A$9:$B$36,2,FALSE))</f>
        <v>-</v>
      </c>
    </row>
    <row r="25" spans="1:6" ht="13.5" thickBot="1">
      <c r="A25" s="11" t="s">
        <v>62</v>
      </c>
      <c r="B25" s="2"/>
      <c r="C25" s="107">
        <f>IF(C24="-",0,C23*C24*friction/1000)</f>
        <v>0</v>
      </c>
      <c r="D25" s="107">
        <f>IF(D24="-",0,D23*D24*friction/1000)</f>
        <v>0</v>
      </c>
      <c r="E25" s="107">
        <f>IF(E24="-",0,E23*E24*friction/1000)</f>
        <v>0</v>
      </c>
      <c r="F25" s="108">
        <f>IF(F24="-",0,F23*F24*friction/1000)</f>
        <v>0</v>
      </c>
    </row>
    <row r="26" spans="1:6" ht="13.5" thickBot="1">
      <c r="A26" s="28" t="s">
        <v>63</v>
      </c>
      <c r="B26" s="98"/>
      <c r="C26" s="181" t="str">
        <f>IF(C25+D25+E25+F25=0,"-",(C25+D25+E25+F25))</f>
        <v>-</v>
      </c>
      <c r="D26" s="182"/>
      <c r="E26" s="182"/>
      <c r="F26" s="183"/>
    </row>
    <row r="27" spans="1:4" ht="12.75">
      <c r="A27" s="84">
        <f>IF(SUM('info service'!$B$20:$E$20)=0,"","Les activités suivantes ne sont pas prises en compte dans le calcul national de l'ICSHA3 : centre médico-psychologique et EHPAD.")</f>
      </c>
      <c r="D27" s="2"/>
    </row>
    <row r="28" ht="13.5" thickBot="1">
      <c r="D28" s="2"/>
    </row>
    <row r="29" spans="1:4" ht="16.5" thickBot="1">
      <c r="A29" s="174" t="s">
        <v>11</v>
      </c>
      <c r="B29" s="175"/>
      <c r="C29" s="176"/>
      <c r="D29" s="2"/>
    </row>
    <row r="30" spans="1:4" ht="19.5" customHeight="1" thickBot="1">
      <c r="A30" s="177" t="str">
        <f>"ICSHA3 en "&amp;B6&amp;":"</f>
        <v>ICSHA3 en JANVIER - MARS:</v>
      </c>
      <c r="B30" s="178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5" t="s">
        <v>89</v>
      </c>
      <c r="B32" s="166"/>
      <c r="C32" s="166"/>
      <c r="D32" s="166"/>
      <c r="E32" s="166"/>
      <c r="F32" s="167"/>
    </row>
    <row r="33" spans="1:6" ht="24.75" customHeight="1">
      <c r="A33" s="125"/>
      <c r="C33" s="123">
        <f>IF(SERVICE1="","",SERVICE1)</f>
      </c>
      <c r="D33" s="123">
        <f>IF(SERVICE2="","",SERVICE2)</f>
      </c>
      <c r="E33" s="123">
        <f>IF(SERVICE3="","",SERVICE3)</f>
      </c>
      <c r="F33" s="124">
        <f>IF(SERVICE4="","",SERVICE4)</f>
      </c>
    </row>
    <row r="34" spans="1:6" ht="12.75">
      <c r="A34" s="121" t="s">
        <v>9</v>
      </c>
      <c r="B34" s="122"/>
      <c r="C34" s="18"/>
      <c r="D34" s="18"/>
      <c r="E34" s="18"/>
      <c r="F34" s="133"/>
    </row>
    <row r="35" spans="1:6" ht="13.5" thickBot="1">
      <c r="A35" s="126" t="s">
        <v>62</v>
      </c>
      <c r="B35" s="127"/>
      <c r="C35" s="107">
        <f>IF(C24="-",0,C23*C24*friction/1000)</f>
        <v>0</v>
      </c>
      <c r="D35" s="107">
        <f>IF(D24="-",0,D23*D24*friction/1000)</f>
        <v>0</v>
      </c>
      <c r="E35" s="107">
        <f>IF(E24="-",0,E23*E24*friction/1000)</f>
        <v>0</v>
      </c>
      <c r="F35" s="108">
        <f>IF(F24="-",0,F23*F24*friction/1000)</f>
        <v>0</v>
      </c>
    </row>
    <row r="36" spans="1:6" ht="16.5" thickBot="1">
      <c r="A36" s="28" t="s">
        <v>84</v>
      </c>
      <c r="B36" s="128"/>
      <c r="C36" s="118" t="str">
        <f>IF(C35=0,"-",FIXED(C34/C35*100,1)&amp;"%")</f>
        <v>-</v>
      </c>
      <c r="D36" s="117" t="str">
        <f>IF(D35=0,"-",FIXED(D34/D35*100,1)&amp;"%")</f>
        <v>-</v>
      </c>
      <c r="E36" s="117" t="str">
        <f>IF(E35=0,"-",FIXED(E34/E35*100,1)&amp;"%")</f>
        <v>-</v>
      </c>
      <c r="F36" s="117" t="str">
        <f>IF(F35=0,"-",FIXED(F34/F35*100,1)&amp;"%")</f>
        <v>-</v>
      </c>
    </row>
    <row r="37" ht="12.75">
      <c r="A37" s="84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9:C29"/>
    <mergeCell ref="A30:B30"/>
    <mergeCell ref="A23:B23"/>
    <mergeCell ref="A20:F20"/>
    <mergeCell ref="C26:F26"/>
    <mergeCell ref="A10:H10"/>
    <mergeCell ref="C18:H18"/>
  </mergeCells>
  <conditionalFormatting sqref="E21:E25 E33:E35">
    <cfRule type="expression" priority="1" dxfId="4" stopIfTrue="1">
      <formula>SERVICE3=""</formula>
    </cfRule>
  </conditionalFormatting>
  <conditionalFormatting sqref="F21:F25 F33:F35">
    <cfRule type="expression" priority="2" dxfId="4" stopIfTrue="1">
      <formula>SERVICE4=""</formula>
    </cfRule>
  </conditionalFormatting>
  <conditionalFormatting sqref="D21:D24 D33:D34">
    <cfRule type="expression" priority="3" dxfId="4" stopIfTrue="1">
      <formula>SERVICE2=""</formula>
    </cfRule>
  </conditionalFormatting>
  <conditionalFormatting sqref="C21:C25 C33:C35">
    <cfRule type="expression" priority="4" dxfId="4" stopIfTrue="1">
      <formula>SERVICE1=""</formula>
    </cfRule>
  </conditionalFormatting>
  <conditionalFormatting sqref="D25 D35">
    <cfRule type="expression" priority="5" dxfId="4" stopIfTrue="1">
      <formula>SERVICE2=""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45" right="0.4" top="0.74" bottom="0.76" header="0.5118110236220472" footer="0.5118110236220472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93</v>
      </c>
      <c r="C2" s="168">
        <f>IF('info service'!C14="","",'info service'!C14)</f>
      </c>
      <c r="D2" s="169"/>
      <c r="E2" s="169"/>
      <c r="F2" s="170"/>
      <c r="G2" s="33"/>
    </row>
    <row r="3" spans="1:7" ht="20.25">
      <c r="A3" s="5" t="s">
        <v>1</v>
      </c>
      <c r="C3" s="171"/>
      <c r="D3" s="172"/>
      <c r="E3" s="172"/>
      <c r="F3" s="173"/>
      <c r="G3" s="33"/>
    </row>
    <row r="4" spans="1:4" ht="12.75">
      <c r="A4" s="2"/>
      <c r="B4" s="2"/>
      <c r="D4" s="2"/>
    </row>
    <row r="5" spans="1:4" ht="12.75">
      <c r="A5" s="2"/>
      <c r="B5" s="152" t="s">
        <v>111</v>
      </c>
      <c r="C5" s="4" t="s">
        <v>12</v>
      </c>
      <c r="D5" s="2"/>
    </row>
    <row r="6" spans="1:3" ht="12.75">
      <c r="A6" s="9" t="s">
        <v>6</v>
      </c>
      <c r="B6" s="153" t="s">
        <v>112</v>
      </c>
      <c r="C6" s="32" t="str">
        <f>IF(ANNEE="","-",ANNEE)</f>
        <v>-</v>
      </c>
    </row>
    <row r="8" spans="1:4" ht="12.75">
      <c r="A8" s="1" t="s">
        <v>7</v>
      </c>
      <c r="B8" s="8"/>
      <c r="C8" s="74" t="s">
        <v>35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5" t="s">
        <v>5</v>
      </c>
      <c r="B10" s="166"/>
      <c r="C10" s="166"/>
      <c r="D10" s="166"/>
      <c r="E10" s="166"/>
      <c r="F10" s="166"/>
      <c r="G10" s="166"/>
      <c r="H10" s="167"/>
    </row>
    <row r="11" spans="1:8" ht="12.75">
      <c r="A11" s="11" t="s">
        <v>25</v>
      </c>
      <c r="B11" s="2"/>
      <c r="C11" s="110"/>
      <c r="D11" s="110"/>
      <c r="E11" s="111"/>
      <c r="F11" s="111"/>
      <c r="G11" s="111"/>
      <c r="H11" s="111"/>
    </row>
    <row r="12" spans="1:8" ht="12.75">
      <c r="A12" s="121" t="s">
        <v>123</v>
      </c>
      <c r="B12" s="14"/>
      <c r="C12" s="51">
        <f>'Trimestre 1'!C14</f>
        <v>0</v>
      </c>
      <c r="D12" s="51">
        <f>'Trimestre 1'!D14</f>
        <v>0</v>
      </c>
      <c r="E12" s="51">
        <f>'Trimestre 1'!E14</f>
        <v>0</v>
      </c>
      <c r="F12" s="51">
        <f>'Trimestre 1'!F14</f>
        <v>0</v>
      </c>
      <c r="G12" s="51">
        <f>'Trimestre 1'!G14</f>
        <v>0</v>
      </c>
      <c r="H12" s="51">
        <f>'Trimestre 1'!H14</f>
        <v>0</v>
      </c>
    </row>
    <row r="13" spans="1:8" ht="12.75">
      <c r="A13" s="12" t="str">
        <f>"Nb de flacons livrés en "&amp;B6</f>
        <v>Nb de flacons livrés en AVRIL - JUIN</v>
      </c>
      <c r="B13" s="20"/>
      <c r="C13" s="18"/>
      <c r="D13" s="18"/>
      <c r="E13" s="18"/>
      <c r="F13" s="18"/>
      <c r="G13" s="18"/>
      <c r="H13" s="18"/>
    </row>
    <row r="14" spans="1:8" ht="12.75">
      <c r="A14" s="12" t="s">
        <v>2</v>
      </c>
      <c r="B14" s="14"/>
      <c r="C14" s="18"/>
      <c r="D14" s="18"/>
      <c r="E14" s="18"/>
      <c r="F14" s="18"/>
      <c r="G14" s="18"/>
      <c r="H14" s="18"/>
    </row>
    <row r="15" spans="1:8" ht="12.75">
      <c r="A15" s="11"/>
      <c r="B15" s="2"/>
      <c r="C15" s="42">
        <f aca="true" t="shared" si="0" ref="C15:H15">C11/1000</f>
        <v>0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</row>
    <row r="16" spans="1:8" ht="12.75">
      <c r="A16" s="12" t="s">
        <v>8</v>
      </c>
      <c r="B16" s="14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6" t="s">
        <v>9</v>
      </c>
      <c r="B17" s="27"/>
      <c r="C17" s="25">
        <f aca="true" t="shared" si="2" ref="C17:H17">C16*C15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</row>
    <row r="18" spans="1:8" ht="13.5" thickBot="1">
      <c r="A18" s="28" t="s">
        <v>13</v>
      </c>
      <c r="B18" s="29"/>
      <c r="C18" s="184">
        <f>SUM(C17:H17)</f>
        <v>0</v>
      </c>
      <c r="D18" s="185"/>
      <c r="E18" s="185"/>
      <c r="F18" s="185"/>
      <c r="G18" s="185"/>
      <c r="H18" s="186"/>
    </row>
    <row r="19" spans="1:4" ht="13.5" thickBot="1">
      <c r="A19" s="30"/>
      <c r="D19" s="2"/>
    </row>
    <row r="20" spans="1:6" ht="13.5" thickBot="1">
      <c r="A20" s="165" t="s">
        <v>10</v>
      </c>
      <c r="B20" s="166"/>
      <c r="C20" s="166"/>
      <c r="D20" s="166"/>
      <c r="E20" s="166"/>
      <c r="F20" s="167"/>
    </row>
    <row r="21" spans="2:6" ht="25.5" customHeight="1">
      <c r="B21" s="79"/>
      <c r="C21" s="102">
        <f>IF(SERVICE1="","",SERVICE1)</f>
      </c>
      <c r="D21" s="102">
        <f>IF(SERVICE2="","",SERVICE2)</f>
      </c>
      <c r="E21" s="102">
        <f>IF(SERVICE3="","",SERVICE3)</f>
      </c>
      <c r="F21" s="100">
        <f>IF(SERVICE4="","",SERVICE4)</f>
      </c>
    </row>
    <row r="22" spans="2:6" ht="12.75">
      <c r="B22" s="79"/>
      <c r="C22" s="103">
        <f>IF(SERVICE1="","",VLOOKUP(SERVICE1,Friction!$A$41:$B$68,2,FALSE))</f>
      </c>
      <c r="D22" s="103">
        <f>IF(SERVICE2="","",VLOOKUP(SERVICE2,Friction!$A$41:$B$68,2,FALSE))</f>
      </c>
      <c r="E22" s="103">
        <f>IF(SERVICE3="","",VLOOKUP(SERVICE3,Friction!$A$41:$B$68,2,FALSE))</f>
      </c>
      <c r="F22" s="101">
        <f>IF(SERVICE4="","",VLOOKUP(SERVICE4,Friction!$A$41:$B$68,2,FALSE))</f>
      </c>
    </row>
    <row r="23" spans="1:6" ht="12.75">
      <c r="A23" s="179" t="str">
        <f>"Activité en "&amp;B6</f>
        <v>Activité en AVRIL - JUIN</v>
      </c>
      <c r="B23" s="180"/>
      <c r="C23" s="104"/>
      <c r="D23" s="105"/>
      <c r="E23" s="104"/>
      <c r="F23" s="90"/>
    </row>
    <row r="24" spans="1:6" ht="12.75">
      <c r="A24" s="23" t="s">
        <v>66</v>
      </c>
      <c r="B24" s="99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3" t="str">
        <f>IF(SERVICE4="","-",VLOOKUP(SERVICE4,Friction!$A$9:$B$36,2,FALSE))</f>
        <v>-</v>
      </c>
    </row>
    <row r="25" spans="1:6" ht="13.5" thickBot="1">
      <c r="A25" s="11" t="s">
        <v>62</v>
      </c>
      <c r="B25" s="2"/>
      <c r="C25" s="107">
        <f>IF(C24="-",0,C23*C24*friction/1000)</f>
        <v>0</v>
      </c>
      <c r="D25" s="107">
        <f>IF(D24="-",0,D23*D24*friction/1000)</f>
        <v>0</v>
      </c>
      <c r="E25" s="107">
        <f>IF(E24="-",0,E23*E24*friction/1000)</f>
        <v>0</v>
      </c>
      <c r="F25" s="108">
        <f>IF(F24="-",0,F23*F24*friction/1000)</f>
        <v>0</v>
      </c>
    </row>
    <row r="26" spans="1:6" ht="13.5" thickBot="1">
      <c r="A26" s="28" t="s">
        <v>63</v>
      </c>
      <c r="B26" s="98"/>
      <c r="C26" s="181" t="str">
        <f>IF(C25+D25+E25+F25=0,"-",(C25+D25+E25+F25))</f>
        <v>-</v>
      </c>
      <c r="D26" s="182"/>
      <c r="E26" s="182"/>
      <c r="F26" s="183"/>
    </row>
    <row r="27" spans="1:4" ht="12.75">
      <c r="A27" s="84">
        <f>IF(SUM('info service'!$B$20:$E$20)=0,"","Les activités suivantes ne sont pas prises en compte dans le calcul national de l'ICSHA3 : centre médico-psychologique et EHPAD.")</f>
      </c>
      <c r="D27" s="2"/>
    </row>
    <row r="28" ht="13.5" thickBot="1">
      <c r="D28" s="2"/>
    </row>
    <row r="29" spans="1:4" ht="16.5" thickBot="1">
      <c r="A29" s="174" t="s">
        <v>11</v>
      </c>
      <c r="B29" s="175"/>
      <c r="C29" s="176"/>
      <c r="D29" s="2"/>
    </row>
    <row r="30" spans="1:4" ht="19.5" customHeight="1" thickBot="1">
      <c r="A30" s="177" t="str">
        <f>"ICSHA3 en "&amp;B6&amp;":"</f>
        <v>ICSHA3 en AVRIL - JUIN:</v>
      </c>
      <c r="B30" s="178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5" t="s">
        <v>89</v>
      </c>
      <c r="B32" s="166"/>
      <c r="C32" s="166"/>
      <c r="D32" s="166"/>
      <c r="E32" s="166"/>
      <c r="F32" s="167"/>
    </row>
    <row r="33" spans="1:6" ht="12.75">
      <c r="A33" s="125"/>
      <c r="C33" s="123">
        <f>IF(SERVICE1="","",SERVICE1)</f>
      </c>
      <c r="D33" s="123">
        <f>IF(SERVICE2="","",SERVICE2)</f>
      </c>
      <c r="E33" s="123">
        <f>IF(SERVICE3="","",SERVICE3)</f>
      </c>
      <c r="F33" s="124">
        <f>IF(SERVICE4="","",SERVICE4)</f>
      </c>
    </row>
    <row r="34" spans="1:6" ht="12.75">
      <c r="A34" s="134" t="s">
        <v>9</v>
      </c>
      <c r="B34" s="135"/>
      <c r="C34" s="18"/>
      <c r="D34" s="18"/>
      <c r="E34" s="18"/>
      <c r="F34" s="133"/>
    </row>
    <row r="35" spans="1:6" ht="13.5" thickBot="1">
      <c r="A35" s="136" t="s">
        <v>62</v>
      </c>
      <c r="B35" s="137"/>
      <c r="C35" s="138">
        <f>IF(C24="-",0,C23*C24*friction/1000)</f>
        <v>0</v>
      </c>
      <c r="D35" s="138">
        <f>IF(D24="-",0,D23*D24*friction/1000)</f>
        <v>0</v>
      </c>
      <c r="E35" s="138">
        <f>IF(E24="-",0,E23*E24*friction/1000)</f>
        <v>0</v>
      </c>
      <c r="F35" s="139">
        <f>IF(F24="-",0,F23*F24*friction/1000)</f>
        <v>0</v>
      </c>
    </row>
    <row r="36" spans="1:6" ht="16.5" thickBot="1">
      <c r="A36" s="140" t="s">
        <v>84</v>
      </c>
      <c r="B36" s="141"/>
      <c r="C36" s="142" t="str">
        <f>IF(C35=0,"-",FIXED(C34/C35*100,1)&amp;"%")</f>
        <v>-</v>
      </c>
      <c r="D36" s="143" t="str">
        <f>IF(D35=0,"-",FIXED(D34/D35*100,1)&amp;"%")</f>
        <v>-</v>
      </c>
      <c r="E36" s="143" t="str">
        <f>IF(E35=0,"-",FIXED(E34/E35*100,1)&amp;"%")</f>
        <v>-</v>
      </c>
      <c r="F36" s="143" t="str">
        <f>IF(F35=0,"-",FIXED(F34/F35*100,1)&amp;"%")</f>
        <v>-</v>
      </c>
    </row>
    <row r="37" ht="12.75">
      <c r="A37" s="84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4" stopIfTrue="1">
      <formula>SERVICE3=""</formula>
    </cfRule>
  </conditionalFormatting>
  <conditionalFormatting sqref="F21:F25 F33:F35">
    <cfRule type="expression" priority="2" dxfId="4" stopIfTrue="1">
      <formula>SERVICE4=""</formula>
    </cfRule>
  </conditionalFormatting>
  <conditionalFormatting sqref="D21:D25 D33:D35">
    <cfRule type="expression" priority="3" dxfId="4" stopIfTrue="1">
      <formula>SERVICE2=""</formula>
    </cfRule>
  </conditionalFormatting>
  <conditionalFormatting sqref="C21:C25 C33:C35">
    <cfRule type="expression" priority="4" dxfId="4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69" header="0.4921259845" footer="0.4921259845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93</v>
      </c>
      <c r="C2" s="168">
        <f>IF('info service'!C14="","",'info service'!C14)</f>
      </c>
      <c r="D2" s="169"/>
      <c r="E2" s="169"/>
      <c r="F2" s="170"/>
      <c r="G2" s="33"/>
    </row>
    <row r="3" spans="1:7" ht="20.25">
      <c r="A3" s="5" t="s">
        <v>1</v>
      </c>
      <c r="C3" s="171"/>
      <c r="D3" s="172"/>
      <c r="E3" s="172"/>
      <c r="F3" s="173"/>
      <c r="G3" s="33"/>
    </row>
    <row r="4" spans="1:4" ht="12.75">
      <c r="A4" s="2"/>
      <c r="B4" s="2"/>
      <c r="D4" s="2"/>
    </row>
    <row r="5" spans="1:4" ht="12.75">
      <c r="A5" s="2"/>
      <c r="B5" s="152" t="s">
        <v>113</v>
      </c>
      <c r="C5" s="4" t="s">
        <v>12</v>
      </c>
      <c r="D5" s="2"/>
    </row>
    <row r="6" spans="1:3" ht="12.75">
      <c r="A6" s="9" t="s">
        <v>6</v>
      </c>
      <c r="B6" s="153" t="s">
        <v>114</v>
      </c>
      <c r="C6" s="32" t="str">
        <f>IF(ANNEE="","-",ANNEE)</f>
        <v>-</v>
      </c>
    </row>
    <row r="8" spans="1:4" ht="12.75">
      <c r="A8" s="1" t="s">
        <v>7</v>
      </c>
      <c r="B8" s="8"/>
      <c r="C8" s="74" t="s">
        <v>35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5" t="s">
        <v>5</v>
      </c>
      <c r="B10" s="166"/>
      <c r="C10" s="166"/>
      <c r="D10" s="166"/>
      <c r="E10" s="166"/>
      <c r="F10" s="166"/>
      <c r="G10" s="166"/>
      <c r="H10" s="167"/>
    </row>
    <row r="11" spans="1:8" ht="12.75">
      <c r="A11" s="11" t="s">
        <v>25</v>
      </c>
      <c r="B11" s="2"/>
      <c r="C11" s="110"/>
      <c r="D11" s="110"/>
      <c r="E11" s="111"/>
      <c r="F11" s="111"/>
      <c r="G11" s="111"/>
      <c r="H11" s="111"/>
    </row>
    <row r="12" spans="1:8" ht="12.75">
      <c r="A12" s="121" t="s">
        <v>123</v>
      </c>
      <c r="B12" s="14"/>
      <c r="C12" s="51">
        <f>'Trimestre 2'!C14</f>
        <v>0</v>
      </c>
      <c r="D12" s="51">
        <f>'Trimestre 2'!D14</f>
        <v>0</v>
      </c>
      <c r="E12" s="51">
        <f>'Trimestre 2'!E14</f>
        <v>0</v>
      </c>
      <c r="F12" s="51">
        <f>'Trimestre 2'!F14</f>
        <v>0</v>
      </c>
      <c r="G12" s="51">
        <f>'Trimestre 2'!G14</f>
        <v>0</v>
      </c>
      <c r="H12" s="51">
        <f>'Trimestre 2'!H14</f>
        <v>0</v>
      </c>
    </row>
    <row r="13" spans="1:8" ht="12.75">
      <c r="A13" s="12" t="str">
        <f>"Nb de flacons livrés en "&amp;B6</f>
        <v>Nb de flacons livrés en JUILLET - SEPTEMBRE</v>
      </c>
      <c r="B13" s="20"/>
      <c r="C13" s="18"/>
      <c r="D13" s="18"/>
      <c r="E13" s="18"/>
      <c r="F13" s="18"/>
      <c r="G13" s="18"/>
      <c r="H13" s="18"/>
    </row>
    <row r="14" spans="1:8" ht="12.75">
      <c r="A14" s="12" t="s">
        <v>2</v>
      </c>
      <c r="B14" s="14"/>
      <c r="C14" s="18"/>
      <c r="D14" s="18"/>
      <c r="E14" s="18"/>
      <c r="F14" s="18"/>
      <c r="G14" s="18"/>
      <c r="H14" s="18"/>
    </row>
    <row r="15" spans="1:8" ht="12.75">
      <c r="A15" s="11"/>
      <c r="B15" s="2"/>
      <c r="C15" s="42">
        <f aca="true" t="shared" si="0" ref="C15:H15">C11/1000</f>
        <v>0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</row>
    <row r="16" spans="1:8" ht="12.75">
      <c r="A16" s="12" t="s">
        <v>8</v>
      </c>
      <c r="B16" s="14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6" t="s">
        <v>9</v>
      </c>
      <c r="B17" s="27"/>
      <c r="C17" s="25">
        <f aca="true" t="shared" si="2" ref="C17:H17">C16*C15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</row>
    <row r="18" spans="1:8" ht="13.5" thickBot="1">
      <c r="A18" s="28" t="s">
        <v>13</v>
      </c>
      <c r="B18" s="29"/>
      <c r="C18" s="184">
        <f>SUM(C17:H17)</f>
        <v>0</v>
      </c>
      <c r="D18" s="185"/>
      <c r="E18" s="185"/>
      <c r="F18" s="185"/>
      <c r="G18" s="185"/>
      <c r="H18" s="186"/>
    </row>
    <row r="19" spans="1:4" ht="13.5" thickBot="1">
      <c r="A19" s="30"/>
      <c r="D19" s="2"/>
    </row>
    <row r="20" spans="1:6" ht="13.5" thickBot="1">
      <c r="A20" s="165" t="s">
        <v>10</v>
      </c>
      <c r="B20" s="166"/>
      <c r="C20" s="166"/>
      <c r="D20" s="166"/>
      <c r="E20" s="166"/>
      <c r="F20" s="167"/>
    </row>
    <row r="21" spans="2:6" ht="25.5" customHeight="1">
      <c r="B21" s="79"/>
      <c r="C21" s="102">
        <f>IF(SERVICE1="","",SERVICE1)</f>
      </c>
      <c r="D21" s="102">
        <f>IF(SERVICE2="","",SERVICE2)</f>
      </c>
      <c r="E21" s="102">
        <f>IF(SERVICE3="","",SERVICE3)</f>
      </c>
      <c r="F21" s="100">
        <f>IF(SERVICE4="","",SERVICE4)</f>
      </c>
    </row>
    <row r="22" spans="2:6" ht="12.75">
      <c r="B22" s="79"/>
      <c r="C22" s="103">
        <f>IF(SERVICE1="","",VLOOKUP(SERVICE1,Friction!$A$41:$B$68,2,FALSE))</f>
      </c>
      <c r="D22" s="103">
        <f>IF(SERVICE2="","",VLOOKUP(SERVICE2,Friction!$A$41:$B$68,2,FALSE))</f>
      </c>
      <c r="E22" s="103">
        <f>IF(SERVICE3="","",VLOOKUP(SERVICE3,Friction!$A$41:$B$68,2,FALSE))</f>
      </c>
      <c r="F22" s="101">
        <f>IF(SERVICE4="","",VLOOKUP(SERVICE4,Friction!$A$41:$B$68,2,FALSE))</f>
      </c>
    </row>
    <row r="23" spans="1:6" ht="12.75">
      <c r="A23" s="179" t="str">
        <f>"Activité en "&amp;B6</f>
        <v>Activité en JUILLET - SEPTEMBRE</v>
      </c>
      <c r="B23" s="180"/>
      <c r="C23" s="104"/>
      <c r="D23" s="105"/>
      <c r="E23" s="104"/>
      <c r="F23" s="90"/>
    </row>
    <row r="24" spans="1:6" ht="12.75">
      <c r="A24" s="23" t="s">
        <v>66</v>
      </c>
      <c r="B24" s="99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3" t="str">
        <f>IF(SERVICE4="","-",VLOOKUP(SERVICE4,Friction!$A$9:$B$36,2,FALSE))</f>
        <v>-</v>
      </c>
    </row>
    <row r="25" spans="1:6" ht="13.5" thickBot="1">
      <c r="A25" s="11" t="s">
        <v>62</v>
      </c>
      <c r="B25" s="2"/>
      <c r="C25" s="107">
        <f>IF(C24="-",0,C23*C24*friction/1000)</f>
        <v>0</v>
      </c>
      <c r="D25" s="107">
        <f>IF(D24="-",0,D23*D24*friction/1000)</f>
        <v>0</v>
      </c>
      <c r="E25" s="107">
        <f>IF(E24="-",0,E23*E24*friction/1000)</f>
        <v>0</v>
      </c>
      <c r="F25" s="108">
        <f>IF(F24="-",0,F23*F24*friction/1000)</f>
        <v>0</v>
      </c>
    </row>
    <row r="26" spans="1:6" ht="13.5" thickBot="1">
      <c r="A26" s="28" t="s">
        <v>63</v>
      </c>
      <c r="B26" s="98"/>
      <c r="C26" s="181" t="str">
        <f>IF(C25+D25+E25+F25=0,"-",(C25+D25+E25+F25))</f>
        <v>-</v>
      </c>
      <c r="D26" s="182"/>
      <c r="E26" s="182"/>
      <c r="F26" s="183"/>
    </row>
    <row r="27" spans="1:4" ht="12.75">
      <c r="A27" s="84">
        <f>IF(SUM('info service'!$B$20:$E$20)=0,"","Les activités suivantes ne sont pas prises en compte dans le calcul national de l'ICSHA3 : centre médico-psychologique et EHPAD.")</f>
      </c>
      <c r="D27" s="2"/>
    </row>
    <row r="28" ht="13.5" thickBot="1">
      <c r="D28" s="2"/>
    </row>
    <row r="29" spans="1:4" ht="16.5" thickBot="1">
      <c r="A29" s="174" t="s">
        <v>11</v>
      </c>
      <c r="B29" s="175"/>
      <c r="C29" s="176"/>
      <c r="D29" s="2"/>
    </row>
    <row r="30" spans="1:4" ht="19.5" customHeight="1" thickBot="1">
      <c r="A30" s="177" t="str">
        <f>"ICSHA3 en "&amp;B6&amp;":"</f>
        <v>ICSHA3 en JUILLET - SEPTEMBRE:</v>
      </c>
      <c r="B30" s="178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5" t="s">
        <v>89</v>
      </c>
      <c r="B32" s="166"/>
      <c r="C32" s="166"/>
      <c r="D32" s="166"/>
      <c r="E32" s="166"/>
      <c r="F32" s="167"/>
    </row>
    <row r="33" spans="1:6" ht="12.75">
      <c r="A33" s="125"/>
      <c r="C33" s="123">
        <f>IF(SERVICE1="","",SERVICE1)</f>
      </c>
      <c r="D33" s="123">
        <f>IF(SERVICE2="","",SERVICE2)</f>
      </c>
      <c r="E33" s="123">
        <f>IF(SERVICE3="","",SERVICE3)</f>
      </c>
      <c r="F33" s="124">
        <f>IF(SERVICE4="","",SERVICE4)</f>
      </c>
    </row>
    <row r="34" spans="1:6" ht="12.75">
      <c r="A34" s="121" t="s">
        <v>9</v>
      </c>
      <c r="B34" s="122"/>
      <c r="C34" s="18"/>
      <c r="D34" s="18"/>
      <c r="E34" s="18"/>
      <c r="F34" s="133"/>
    </row>
    <row r="35" spans="1:6" ht="13.5" thickBot="1">
      <c r="A35" s="126" t="s">
        <v>62</v>
      </c>
      <c r="B35" s="127"/>
      <c r="C35" s="107">
        <f>IF(C24="-",0,C23*C24*friction/1000)</f>
        <v>0</v>
      </c>
      <c r="D35" s="107">
        <f>IF(D24="-",0,D23*D24*friction/1000)</f>
        <v>0</v>
      </c>
      <c r="E35" s="107">
        <f>IF(E24="-",0,E23*E24*friction/1000)</f>
        <v>0</v>
      </c>
      <c r="F35" s="108">
        <f>IF(F24="-",0,F23*F24*friction/1000)</f>
        <v>0</v>
      </c>
    </row>
    <row r="36" spans="1:6" ht="16.5" thickBot="1">
      <c r="A36" s="28" t="s">
        <v>84</v>
      </c>
      <c r="B36" s="128"/>
      <c r="C36" s="118" t="str">
        <f>IF(C35=0,"-",FIXED(C34/C35*100,1)&amp;"%")</f>
        <v>-</v>
      </c>
      <c r="D36" s="117" t="str">
        <f>IF(D35=0,"-",FIXED(D34/D35*100,1)&amp;"%")</f>
        <v>-</v>
      </c>
      <c r="E36" s="117" t="str">
        <f>IF(E35=0,"-",FIXED(E34/E35*100,1)&amp;"%")</f>
        <v>-</v>
      </c>
      <c r="F36" s="117" t="str">
        <f>IF(F35=0,"-",FIXED(F34/F35*100,1)&amp;"%")</f>
        <v>-</v>
      </c>
    </row>
    <row r="37" ht="12.75">
      <c r="A37" s="84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4" stopIfTrue="1">
      <formula>SERVICE3=""</formula>
    </cfRule>
  </conditionalFormatting>
  <conditionalFormatting sqref="F21:F25 F33:F35">
    <cfRule type="expression" priority="2" dxfId="4" stopIfTrue="1">
      <formula>SERVICE4=""</formula>
    </cfRule>
  </conditionalFormatting>
  <conditionalFormatting sqref="D21:D25 D33:D35">
    <cfRule type="expression" priority="3" dxfId="4" stopIfTrue="1">
      <formula>SERVICE2=""</formula>
    </cfRule>
  </conditionalFormatting>
  <conditionalFormatting sqref="C21:C25 C33:C35">
    <cfRule type="expression" priority="4" dxfId="4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" bottom="0.7" header="0.4921259845" footer="0.4921259845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93</v>
      </c>
      <c r="C2" s="168">
        <f>IF('info service'!C14="","",'info service'!C14)</f>
      </c>
      <c r="D2" s="169"/>
      <c r="E2" s="169"/>
      <c r="F2" s="170"/>
      <c r="G2" s="33"/>
    </row>
    <row r="3" spans="1:7" ht="20.25">
      <c r="A3" s="5" t="s">
        <v>1</v>
      </c>
      <c r="C3" s="171"/>
      <c r="D3" s="172"/>
      <c r="E3" s="172"/>
      <c r="F3" s="173"/>
      <c r="G3" s="33"/>
    </row>
    <row r="4" spans="1:4" ht="12.75">
      <c r="A4" s="2"/>
      <c r="B4" s="2"/>
      <c r="D4" s="2"/>
    </row>
    <row r="5" spans="1:4" ht="12.75">
      <c r="A5" s="2"/>
      <c r="B5" s="152" t="s">
        <v>115</v>
      </c>
      <c r="C5" s="4" t="s">
        <v>12</v>
      </c>
      <c r="D5" s="2"/>
    </row>
    <row r="6" spans="1:3" ht="12.75">
      <c r="A6" s="9" t="s">
        <v>6</v>
      </c>
      <c r="B6" s="153" t="s">
        <v>116</v>
      </c>
      <c r="C6" s="32" t="str">
        <f>IF(ANNEE="","-",ANNEE)</f>
        <v>-</v>
      </c>
    </row>
    <row r="8" spans="1:4" ht="12.75">
      <c r="A8" s="1" t="s">
        <v>7</v>
      </c>
      <c r="B8" s="8"/>
      <c r="C8" s="74" t="s">
        <v>35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5" t="s">
        <v>5</v>
      </c>
      <c r="B10" s="166"/>
      <c r="C10" s="166"/>
      <c r="D10" s="166"/>
      <c r="E10" s="166"/>
      <c r="F10" s="166"/>
      <c r="G10" s="166"/>
      <c r="H10" s="167"/>
    </row>
    <row r="11" spans="1:8" ht="12.75">
      <c r="A11" s="11" t="s">
        <v>25</v>
      </c>
      <c r="B11" s="2"/>
      <c r="C11" s="110"/>
      <c r="D11" s="110"/>
      <c r="E11" s="111"/>
      <c r="F11" s="111"/>
      <c r="G11" s="111"/>
      <c r="H11" s="111"/>
    </row>
    <row r="12" spans="1:8" ht="12.75">
      <c r="A12" s="121" t="s">
        <v>123</v>
      </c>
      <c r="B12" s="14"/>
      <c r="C12" s="51">
        <f>'Trimestre 3'!C14</f>
        <v>0</v>
      </c>
      <c r="D12" s="51">
        <f>'Trimestre 3'!D14</f>
        <v>0</v>
      </c>
      <c r="E12" s="51">
        <f>'Trimestre 3'!E14</f>
        <v>0</v>
      </c>
      <c r="F12" s="51">
        <f>'Trimestre 3'!F14</f>
        <v>0</v>
      </c>
      <c r="G12" s="51">
        <f>'Trimestre 3'!G14</f>
        <v>0</v>
      </c>
      <c r="H12" s="51">
        <f>'Trimestre 3'!H14</f>
        <v>0</v>
      </c>
    </row>
    <row r="13" spans="1:8" ht="12.75">
      <c r="A13" s="12" t="str">
        <f>"Nb de flacons livrés en "&amp;B6</f>
        <v>Nb de flacons livrés en OCTOBRE - DECEMBRE</v>
      </c>
      <c r="B13" s="20"/>
      <c r="C13" s="18"/>
      <c r="D13" s="18"/>
      <c r="E13" s="18"/>
      <c r="F13" s="18"/>
      <c r="G13" s="18"/>
      <c r="H13" s="18"/>
    </row>
    <row r="14" spans="1:8" ht="12.75">
      <c r="A14" s="12" t="s">
        <v>2</v>
      </c>
      <c r="B14" s="14"/>
      <c r="C14" s="18"/>
      <c r="D14" s="18"/>
      <c r="E14" s="18"/>
      <c r="F14" s="18"/>
      <c r="G14" s="18"/>
      <c r="H14" s="18"/>
    </row>
    <row r="15" spans="1:8" ht="12.75">
      <c r="A15" s="11"/>
      <c r="B15" s="2"/>
      <c r="C15" s="42">
        <f aca="true" t="shared" si="0" ref="C15:H15">C11/1000</f>
        <v>0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</row>
    <row r="16" spans="1:8" ht="12.75">
      <c r="A16" s="12" t="s">
        <v>8</v>
      </c>
      <c r="B16" s="14"/>
      <c r="C16" s="19">
        <f aca="true" t="shared" si="1" ref="C16:H16">C12+C13-C14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3.5" thickBot="1">
      <c r="A17" s="26" t="s">
        <v>9</v>
      </c>
      <c r="B17" s="27"/>
      <c r="C17" s="25">
        <f aca="true" t="shared" si="2" ref="C17:H17">C16*C15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</row>
    <row r="18" spans="1:8" ht="13.5" thickBot="1">
      <c r="A18" s="28" t="s">
        <v>13</v>
      </c>
      <c r="B18" s="29"/>
      <c r="C18" s="184">
        <f>SUM(C17:H17)</f>
        <v>0</v>
      </c>
      <c r="D18" s="185"/>
      <c r="E18" s="185"/>
      <c r="F18" s="185"/>
      <c r="G18" s="185"/>
      <c r="H18" s="186"/>
    </row>
    <row r="19" spans="1:4" ht="13.5" thickBot="1">
      <c r="A19" s="30"/>
      <c r="D19" s="2"/>
    </row>
    <row r="20" spans="1:6" ht="13.5" thickBot="1">
      <c r="A20" s="165" t="s">
        <v>10</v>
      </c>
      <c r="B20" s="166"/>
      <c r="C20" s="166"/>
      <c r="D20" s="166"/>
      <c r="E20" s="166"/>
      <c r="F20" s="167"/>
    </row>
    <row r="21" spans="2:6" ht="25.5" customHeight="1">
      <c r="B21" s="79"/>
      <c r="C21" s="102">
        <f>IF(SERVICE1="","",SERVICE1)</f>
      </c>
      <c r="D21" s="102">
        <f>IF(SERVICE2="","",SERVICE2)</f>
      </c>
      <c r="E21" s="102">
        <f>IF(SERVICE3="","",SERVICE3)</f>
      </c>
      <c r="F21" s="100">
        <f>IF(SERVICE4="","",SERVICE4)</f>
      </c>
    </row>
    <row r="22" spans="2:6" ht="12.75">
      <c r="B22" s="79"/>
      <c r="C22" s="103">
        <f>IF(SERVICE1="","",VLOOKUP(SERVICE1,Friction!$A$41:$B$68,2,FALSE))</f>
      </c>
      <c r="D22" s="103">
        <f>IF(SERVICE2="","",VLOOKUP(SERVICE2,Friction!$A$41:$B$68,2,FALSE))</f>
      </c>
      <c r="E22" s="103">
        <f>IF(SERVICE3="","",VLOOKUP(SERVICE3,Friction!$A$41:$B$68,2,FALSE))</f>
      </c>
      <c r="F22" s="101">
        <f>IF(SERVICE4="","",VLOOKUP(SERVICE4,Friction!$A$41:$B$68,2,FALSE))</f>
      </c>
    </row>
    <row r="23" spans="1:6" ht="12.75">
      <c r="A23" s="179" t="str">
        <f>"Activité en "&amp;B6</f>
        <v>Activité en OCTOBRE - DECEMBRE</v>
      </c>
      <c r="B23" s="180"/>
      <c r="C23" s="104"/>
      <c r="D23" s="105"/>
      <c r="E23" s="104"/>
      <c r="F23" s="90"/>
    </row>
    <row r="24" spans="1:6" ht="12.75">
      <c r="A24" s="23" t="s">
        <v>66</v>
      </c>
      <c r="B24" s="99"/>
      <c r="C24" s="19" t="str">
        <f>IF(SERVICE1="","-",VLOOKUP(SERVICE1,Friction!$A$9:$B$36,2,FALSE))</f>
        <v>-</v>
      </c>
      <c r="D24" s="19" t="str">
        <f>IF(SERVICE2="","-",VLOOKUP(SERVICE2,Friction!$A$9:$B$36,2,FALSE))</f>
        <v>-</v>
      </c>
      <c r="E24" s="19" t="str">
        <f>IF(SERVICE3="","-",VLOOKUP(SERVICE3,Friction!$A$9:$B$36,2,FALSE))</f>
        <v>-</v>
      </c>
      <c r="F24" s="13" t="str">
        <f>IF(SERVICE4="","-",VLOOKUP(SERVICE4,Friction!$A$9:$B$36,2,FALSE))</f>
        <v>-</v>
      </c>
    </row>
    <row r="25" spans="1:6" ht="13.5" thickBot="1">
      <c r="A25" s="11" t="s">
        <v>62</v>
      </c>
      <c r="B25" s="2"/>
      <c r="C25" s="107">
        <f>IF(C24="-",0,C23*C24*friction/1000)</f>
        <v>0</v>
      </c>
      <c r="D25" s="107">
        <f>IF(D24="-",0,D23*D24*friction/1000)</f>
        <v>0</v>
      </c>
      <c r="E25" s="107">
        <f>IF(E24="-",0,E23*E24*friction/1000)</f>
        <v>0</v>
      </c>
      <c r="F25" s="108">
        <f>IF(F24="-",0,F23*F24*friction/1000)</f>
        <v>0</v>
      </c>
    </row>
    <row r="26" spans="1:6" ht="13.5" thickBot="1">
      <c r="A26" s="28" t="s">
        <v>63</v>
      </c>
      <c r="B26" s="98"/>
      <c r="C26" s="181" t="str">
        <f>IF(C25+D25+E25+F25=0,"-",(C25+D25+E25+F25))</f>
        <v>-</v>
      </c>
      <c r="D26" s="182"/>
      <c r="E26" s="182"/>
      <c r="F26" s="183"/>
    </row>
    <row r="27" spans="1:4" ht="12.75">
      <c r="A27" s="84">
        <f>IF(SUM('info service'!$B$20:$E$20)=0,"","Les activités suivantes ne sont pas prises en compte dans le calcul national de l'ICSHA3 : centre médico-psychologique et EHPAD.")</f>
      </c>
      <c r="D27" s="2"/>
    </row>
    <row r="28" ht="13.5" thickBot="1">
      <c r="D28" s="2"/>
    </row>
    <row r="29" spans="1:4" ht="16.5" thickBot="1">
      <c r="A29" s="174" t="s">
        <v>11</v>
      </c>
      <c r="B29" s="175"/>
      <c r="C29" s="176"/>
      <c r="D29" s="2"/>
    </row>
    <row r="30" spans="1:4" ht="19.5" customHeight="1" thickBot="1">
      <c r="A30" s="177" t="str">
        <f>"ICSHA3 en "&amp;B6&amp;":"</f>
        <v>ICSHA3 en OCTOBRE - DECEMBRE:</v>
      </c>
      <c r="B30" s="178"/>
      <c r="C30" s="21" t="str">
        <f>IF(C26="-","-",FIXED(C18/C26*100,1)&amp;"%")</f>
        <v>-</v>
      </c>
      <c r="D30" s="22">
        <f>IF(C26="-","",C18/C26*100)</f>
      </c>
    </row>
    <row r="31" ht="33" customHeight="1" thickBot="1"/>
    <row r="32" spans="1:6" ht="13.5" thickBot="1">
      <c r="A32" s="165" t="s">
        <v>89</v>
      </c>
      <c r="B32" s="166"/>
      <c r="C32" s="166"/>
      <c r="D32" s="166"/>
      <c r="E32" s="166"/>
      <c r="F32" s="167"/>
    </row>
    <row r="33" spans="1:6" ht="12.75">
      <c r="A33" s="125"/>
      <c r="C33" s="123">
        <f>IF(SERVICE1="","",SERVICE1)</f>
      </c>
      <c r="D33" s="123">
        <f>IF(SERVICE2="","",SERVICE2)</f>
      </c>
      <c r="E33" s="123">
        <f>IF(SERVICE3="","",SERVICE3)</f>
      </c>
      <c r="F33" s="124">
        <f>IF(SERVICE4="","",SERVICE4)</f>
      </c>
    </row>
    <row r="34" spans="1:6" ht="12.75">
      <c r="A34" s="121" t="s">
        <v>9</v>
      </c>
      <c r="B34" s="122"/>
      <c r="C34" s="18"/>
      <c r="D34" s="18"/>
      <c r="E34" s="18"/>
      <c r="F34" s="133"/>
    </row>
    <row r="35" spans="1:6" ht="13.5" thickBot="1">
      <c r="A35" s="126" t="s">
        <v>62</v>
      </c>
      <c r="B35" s="127"/>
      <c r="C35" s="107">
        <f>IF(C24="-",0,C23*C24*friction/1000)</f>
        <v>0</v>
      </c>
      <c r="D35" s="107">
        <f>IF(D24="-",0,D23*D24*friction/1000)</f>
        <v>0</v>
      </c>
      <c r="E35" s="107">
        <f>IF(E24="-",0,E23*E24*friction/1000)</f>
        <v>0</v>
      </c>
      <c r="F35" s="108">
        <f>IF(F24="-",0,F23*F24*friction/1000)</f>
        <v>0</v>
      </c>
    </row>
    <row r="36" spans="1:6" ht="16.5" thickBot="1">
      <c r="A36" s="28" t="s">
        <v>84</v>
      </c>
      <c r="B36" s="128"/>
      <c r="C36" s="118" t="str">
        <f>IF(C35=0,"-",FIXED(C34/C35*100,1)&amp;"%")</f>
        <v>-</v>
      </c>
      <c r="D36" s="117" t="str">
        <f>IF(D35=0,"-",FIXED(D34/D35*100,1)&amp;"%")</f>
        <v>-</v>
      </c>
      <c r="E36" s="117" t="str">
        <f>IF(E35=0,"-",FIXED(E34/E35*100,1)&amp;"%")</f>
        <v>-</v>
      </c>
      <c r="F36" s="117" t="str">
        <f>IF(F35=0,"-",FIXED(F34/F35*100,1)&amp;"%")</f>
        <v>-</v>
      </c>
    </row>
    <row r="37" ht="12.75">
      <c r="A37" s="84">
        <f>IF(SUM('info service'!$B$20:$E$20)=0,"","Les activités suivantes ne sont pas prises en compte dans le calcul national de l'ICSHA3 : centre médico-psychologique et EHPAD.")</f>
      </c>
    </row>
  </sheetData>
  <sheetProtection password="CF21" sheet="1" objects="1" scenarios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4" stopIfTrue="1">
      <formula>SERVICE3=""</formula>
    </cfRule>
  </conditionalFormatting>
  <conditionalFormatting sqref="F21:F25 F33:F35">
    <cfRule type="expression" priority="2" dxfId="4" stopIfTrue="1">
      <formula>SERVICE4=""</formula>
    </cfRule>
  </conditionalFormatting>
  <conditionalFormatting sqref="D21:D25 D33:D35">
    <cfRule type="expression" priority="3" dxfId="4" stopIfTrue="1">
      <formula>SERVICE2=""</formula>
    </cfRule>
  </conditionalFormatting>
  <conditionalFormatting sqref="C21:C25 C33:C35">
    <cfRule type="expression" priority="4" dxfId="4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72" header="0.4921259845" footer="0.4921259845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2"/>
  <sheetViews>
    <sheetView showGridLines="0" zoomScalePageLayoutView="0" workbookViewId="0" topLeftCell="A1">
      <selection activeCell="I48" sqref="I48"/>
    </sheetView>
  </sheetViews>
  <sheetFormatPr defaultColWidth="11.421875" defaultRowHeight="12.75"/>
  <cols>
    <col min="1" max="1" width="34.00390625" style="0" customWidth="1"/>
    <col min="2" max="2" width="12.7109375" style="0" customWidth="1"/>
    <col min="6" max="6" width="17.421875" style="0" customWidth="1"/>
    <col min="7" max="7" width="13.00390625" style="0" customWidth="1"/>
  </cols>
  <sheetData>
    <row r="1" ht="13.5" thickBot="1"/>
    <row r="2" spans="1:10" ht="21" customHeight="1">
      <c r="A2" s="194" t="s">
        <v>30</v>
      </c>
      <c r="B2" s="195"/>
      <c r="C2" s="195"/>
      <c r="D2" s="195"/>
      <c r="E2" s="195"/>
      <c r="F2" s="195"/>
      <c r="G2" s="195"/>
      <c r="H2" s="196"/>
      <c r="I2" s="114"/>
      <c r="J2" s="36"/>
    </row>
    <row r="3" spans="1:10" ht="20.25" customHeight="1" thickBot="1">
      <c r="A3" s="191" t="s">
        <v>29</v>
      </c>
      <c r="B3" s="192"/>
      <c r="C3" s="192"/>
      <c r="D3" s="192"/>
      <c r="E3" s="192"/>
      <c r="F3" s="192"/>
      <c r="G3" s="192"/>
      <c r="H3" s="193"/>
      <c r="I3" s="114"/>
      <c r="J3" s="36"/>
    </row>
    <row r="6" spans="1:7" ht="12.75">
      <c r="A6" s="61"/>
      <c r="B6" s="61"/>
      <c r="C6" s="67"/>
      <c r="F6" s="61"/>
      <c r="G6" s="61"/>
    </row>
    <row r="7" spans="1:7" ht="12.75">
      <c r="A7" s="189" t="s">
        <v>65</v>
      </c>
      <c r="B7" s="56" t="s">
        <v>26</v>
      </c>
      <c r="F7" s="62"/>
      <c r="G7" s="60"/>
    </row>
    <row r="8" spans="1:7" ht="12.75">
      <c r="A8" s="190"/>
      <c r="B8" s="57" t="s">
        <v>27</v>
      </c>
      <c r="F8" s="62"/>
      <c r="G8" s="60"/>
    </row>
    <row r="9" spans="1:3" ht="12.75">
      <c r="A9" s="63" t="s">
        <v>95</v>
      </c>
      <c r="B9" s="55">
        <v>16</v>
      </c>
      <c r="C9" s="41" t="s">
        <v>44</v>
      </c>
    </row>
    <row r="10" spans="1:3" ht="12.75">
      <c r="A10" s="63" t="s">
        <v>96</v>
      </c>
      <c r="B10" s="55">
        <v>14</v>
      </c>
      <c r="C10" s="41" t="s">
        <v>44</v>
      </c>
    </row>
    <row r="11" spans="1:3" ht="12.75" customHeight="1" thickBot="1">
      <c r="A11" s="68" t="s">
        <v>107</v>
      </c>
      <c r="B11" s="70">
        <v>14</v>
      </c>
      <c r="C11" s="41" t="s">
        <v>21</v>
      </c>
    </row>
    <row r="12" spans="1:8" ht="13.5" thickBot="1">
      <c r="A12" s="69" t="s">
        <v>69</v>
      </c>
      <c r="B12" s="71">
        <v>2</v>
      </c>
      <c r="C12" s="41" t="s">
        <v>90</v>
      </c>
      <c r="E12" s="187" t="s">
        <v>28</v>
      </c>
      <c r="F12" s="188"/>
      <c r="G12" s="59">
        <v>3</v>
      </c>
      <c r="H12" s="58" t="s">
        <v>23</v>
      </c>
    </row>
    <row r="13" spans="1:8" ht="12.75">
      <c r="A13" s="68" t="s">
        <v>87</v>
      </c>
      <c r="B13" s="70">
        <v>6</v>
      </c>
      <c r="C13" s="41" t="s">
        <v>20</v>
      </c>
      <c r="E13" s="129"/>
      <c r="F13" s="129"/>
      <c r="G13" s="131"/>
      <c r="H13" s="130"/>
    </row>
    <row r="14" spans="1:10" ht="12.75">
      <c r="A14" s="68" t="s">
        <v>36</v>
      </c>
      <c r="B14" s="55">
        <v>6</v>
      </c>
      <c r="C14" s="41" t="s">
        <v>20</v>
      </c>
      <c r="G14" s="47"/>
      <c r="H14" s="47"/>
      <c r="I14" s="48"/>
      <c r="J14" s="49"/>
    </row>
    <row r="15" spans="1:3" ht="12.75">
      <c r="A15" s="64" t="s">
        <v>38</v>
      </c>
      <c r="B15" s="6">
        <v>12</v>
      </c>
      <c r="C15" s="41" t="s">
        <v>19</v>
      </c>
    </row>
    <row r="16" spans="1:10" ht="12.75">
      <c r="A16" s="64" t="s">
        <v>31</v>
      </c>
      <c r="B16" s="55">
        <v>5</v>
      </c>
      <c r="C16" s="41" t="s">
        <v>19</v>
      </c>
      <c r="E16" s="73" t="s">
        <v>37</v>
      </c>
      <c r="G16" s="47"/>
      <c r="H16" s="47"/>
      <c r="I16" s="48"/>
      <c r="J16" s="49"/>
    </row>
    <row r="17" spans="1:5" ht="12.75">
      <c r="A17" s="64" t="s">
        <v>70</v>
      </c>
      <c r="B17" s="6">
        <v>4</v>
      </c>
      <c r="C17" s="41" t="s">
        <v>91</v>
      </c>
      <c r="E17" s="73" t="s">
        <v>34</v>
      </c>
    </row>
    <row r="18" spans="1:3" ht="12.75">
      <c r="A18" s="64" t="s">
        <v>97</v>
      </c>
      <c r="B18" s="6">
        <v>6</v>
      </c>
      <c r="C18" s="41" t="s">
        <v>19</v>
      </c>
    </row>
    <row r="19" spans="1:5" ht="12.75">
      <c r="A19" s="64" t="s">
        <v>98</v>
      </c>
      <c r="B19" s="6">
        <v>11</v>
      </c>
      <c r="C19" s="41" t="s">
        <v>20</v>
      </c>
      <c r="E19" s="132" t="s">
        <v>92</v>
      </c>
    </row>
    <row r="20" spans="1:3" ht="12.75">
      <c r="A20" s="64" t="s">
        <v>85</v>
      </c>
      <c r="B20" s="6">
        <v>2</v>
      </c>
      <c r="C20" s="41" t="s">
        <v>21</v>
      </c>
    </row>
    <row r="21" spans="1:10" ht="12.75">
      <c r="A21" s="64" t="s">
        <v>39</v>
      </c>
      <c r="B21" s="6">
        <v>10</v>
      </c>
      <c r="C21" s="41" t="s">
        <v>19</v>
      </c>
      <c r="G21" s="47"/>
      <c r="H21" s="47"/>
      <c r="I21" s="48"/>
      <c r="J21" s="49"/>
    </row>
    <row r="22" spans="1:3" ht="12.75">
      <c r="A22" s="64" t="s">
        <v>32</v>
      </c>
      <c r="B22" s="55">
        <v>5</v>
      </c>
      <c r="C22" s="41" t="s">
        <v>19</v>
      </c>
    </row>
    <row r="23" spans="1:10" ht="12.75">
      <c r="A23" s="64" t="s">
        <v>103</v>
      </c>
      <c r="B23" s="6">
        <v>12</v>
      </c>
      <c r="C23" s="41" t="s">
        <v>19</v>
      </c>
      <c r="G23" s="47"/>
      <c r="H23" s="47"/>
      <c r="I23" s="48"/>
      <c r="J23" s="49"/>
    </row>
    <row r="24" spans="1:3" ht="12.75">
      <c r="A24" s="64" t="s">
        <v>104</v>
      </c>
      <c r="B24" s="55">
        <v>6</v>
      </c>
      <c r="C24" s="41" t="s">
        <v>19</v>
      </c>
    </row>
    <row r="25" spans="1:3" ht="12.75">
      <c r="A25" s="64" t="s">
        <v>40</v>
      </c>
      <c r="B25" s="6">
        <v>4</v>
      </c>
      <c r="C25" s="41" t="s">
        <v>19</v>
      </c>
    </row>
    <row r="26" spans="1:3" ht="12.75">
      <c r="A26" s="64" t="s">
        <v>72</v>
      </c>
      <c r="B26" s="6">
        <v>2</v>
      </c>
      <c r="C26" s="41" t="s">
        <v>19</v>
      </c>
    </row>
    <row r="27" spans="1:3" ht="12.75">
      <c r="A27" s="64" t="s">
        <v>86</v>
      </c>
      <c r="B27" s="6">
        <v>5</v>
      </c>
      <c r="C27" s="41" t="s">
        <v>21</v>
      </c>
    </row>
    <row r="28" spans="1:9" ht="12.75">
      <c r="A28" s="64" t="s">
        <v>102</v>
      </c>
      <c r="B28" s="75">
        <v>43</v>
      </c>
      <c r="C28" s="41" t="s">
        <v>19</v>
      </c>
      <c r="F28" s="47"/>
      <c r="G28" s="47"/>
      <c r="H28" s="48"/>
      <c r="I28" s="49"/>
    </row>
    <row r="29" spans="1:10" ht="12.75">
      <c r="A29" s="64" t="s">
        <v>76</v>
      </c>
      <c r="B29" s="6">
        <v>8</v>
      </c>
      <c r="C29" s="41" t="s">
        <v>19</v>
      </c>
      <c r="G29" s="47"/>
      <c r="H29" s="47"/>
      <c r="I29" s="48"/>
      <c r="J29" s="49"/>
    </row>
    <row r="30" spans="1:9" ht="12.75">
      <c r="A30" s="64" t="s">
        <v>33</v>
      </c>
      <c r="B30" s="55">
        <v>5</v>
      </c>
      <c r="C30" s="41" t="s">
        <v>19</v>
      </c>
      <c r="F30" s="47"/>
      <c r="G30" s="47"/>
      <c r="H30" s="48"/>
      <c r="I30" s="49"/>
    </row>
    <row r="31" spans="1:10" ht="12.75">
      <c r="A31" s="64" t="s">
        <v>99</v>
      </c>
      <c r="B31" s="6">
        <v>7</v>
      </c>
      <c r="C31" s="41" t="s">
        <v>19</v>
      </c>
      <c r="H31" s="47"/>
      <c r="I31" s="48"/>
      <c r="J31" s="49"/>
    </row>
    <row r="32" spans="1:9" ht="12.75">
      <c r="A32" s="65" t="s">
        <v>100</v>
      </c>
      <c r="B32" s="52">
        <v>5</v>
      </c>
      <c r="C32" s="41" t="s">
        <v>22</v>
      </c>
      <c r="F32" s="47"/>
      <c r="G32" s="47"/>
      <c r="H32" s="48"/>
      <c r="I32" s="49"/>
    </row>
    <row r="33" spans="1:3" ht="13.5" thickBot="1">
      <c r="A33" s="109" t="s">
        <v>101</v>
      </c>
      <c r="B33" s="6">
        <v>28</v>
      </c>
      <c r="C33" s="41" t="s">
        <v>19</v>
      </c>
    </row>
    <row r="34" spans="1:2" ht="13.5" thickBot="1">
      <c r="A34" s="66"/>
      <c r="B34" s="72"/>
    </row>
    <row r="35" spans="1:2" ht="13.5" thickBot="1">
      <c r="A35" s="66"/>
      <c r="B35" s="72"/>
    </row>
    <row r="36" spans="1:2" ht="13.5" thickBot="1">
      <c r="A36" s="66"/>
      <c r="B36" s="72"/>
    </row>
    <row r="37" spans="1:4" ht="12.75">
      <c r="A37" s="145"/>
      <c r="B37" s="145"/>
      <c r="C37" s="145"/>
      <c r="D37" s="145"/>
    </row>
    <row r="38" spans="1:4" ht="12.75">
      <c r="A38" s="150" t="s">
        <v>73</v>
      </c>
      <c r="B38" s="145"/>
      <c r="C38" s="145"/>
      <c r="D38" s="145"/>
    </row>
    <row r="39" spans="1:4" ht="12.75">
      <c r="A39" s="145"/>
      <c r="B39" s="145"/>
      <c r="C39" s="145"/>
      <c r="D39" s="145"/>
    </row>
    <row r="40" spans="1:4" ht="12.75">
      <c r="A40" s="146" t="s">
        <v>65</v>
      </c>
      <c r="B40" s="146" t="s">
        <v>57</v>
      </c>
      <c r="C40" s="145"/>
      <c r="D40" s="145"/>
    </row>
    <row r="41" spans="1:4" ht="12.75">
      <c r="A41" s="147" t="s">
        <v>95</v>
      </c>
      <c r="B41" s="148" t="s">
        <v>51</v>
      </c>
      <c r="C41" s="145"/>
      <c r="D41" s="145"/>
    </row>
    <row r="42" spans="1:4" ht="12.75">
      <c r="A42" s="147" t="s">
        <v>96</v>
      </c>
      <c r="B42" s="148" t="s">
        <v>51</v>
      </c>
      <c r="C42" s="145"/>
      <c r="D42" s="145"/>
    </row>
    <row r="43" spans="1:4" ht="12.75">
      <c r="A43" s="147" t="s">
        <v>107</v>
      </c>
      <c r="B43" s="148" t="s">
        <v>52</v>
      </c>
      <c r="C43" s="145"/>
      <c r="D43" s="145"/>
    </row>
    <row r="44" spans="1:4" ht="12.75">
      <c r="A44" s="147" t="s">
        <v>74</v>
      </c>
      <c r="B44" s="148" t="s">
        <v>52</v>
      </c>
      <c r="C44" s="145"/>
      <c r="D44" s="145"/>
    </row>
    <row r="45" spans="1:4" ht="12.75">
      <c r="A45" s="147" t="s">
        <v>88</v>
      </c>
      <c r="B45" s="148" t="s">
        <v>53</v>
      </c>
      <c r="C45" s="145"/>
      <c r="D45" s="145"/>
    </row>
    <row r="46" spans="1:4" ht="12.75">
      <c r="A46" s="147" t="s">
        <v>58</v>
      </c>
      <c r="B46" s="148" t="s">
        <v>53</v>
      </c>
      <c r="C46" s="145"/>
      <c r="D46" s="145"/>
    </row>
    <row r="47" spans="1:4" ht="12.75">
      <c r="A47" s="147" t="s">
        <v>50</v>
      </c>
      <c r="B47" s="148" t="s">
        <v>54</v>
      </c>
      <c r="C47" s="145"/>
      <c r="D47" s="145"/>
    </row>
    <row r="48" spans="1:4" ht="12.75">
      <c r="A48" s="147" t="s">
        <v>49</v>
      </c>
      <c r="B48" s="148" t="s">
        <v>54</v>
      </c>
      <c r="C48" s="145"/>
      <c r="D48" s="145"/>
    </row>
    <row r="49" spans="1:4" ht="12.75">
      <c r="A49" s="147" t="s">
        <v>71</v>
      </c>
      <c r="B49" s="148" t="s">
        <v>54</v>
      </c>
      <c r="C49" s="145"/>
      <c r="D49" s="145"/>
    </row>
    <row r="50" spans="1:4" ht="12.75">
      <c r="A50" s="147" t="s">
        <v>97</v>
      </c>
      <c r="B50" s="148" t="s">
        <v>54</v>
      </c>
      <c r="C50" s="145"/>
      <c r="D50" s="145"/>
    </row>
    <row r="51" spans="1:4" ht="12.75">
      <c r="A51" s="147" t="s">
        <v>98</v>
      </c>
      <c r="B51" s="148" t="s">
        <v>53</v>
      </c>
      <c r="C51" s="145"/>
      <c r="D51" s="145"/>
    </row>
    <row r="52" spans="1:4" ht="12.75">
      <c r="A52" s="147" t="s">
        <v>85</v>
      </c>
      <c r="B52" s="148" t="s">
        <v>52</v>
      </c>
      <c r="C52" s="145"/>
      <c r="D52" s="145"/>
    </row>
    <row r="53" spans="1:4" ht="12.75">
      <c r="A53" s="147" t="s">
        <v>59</v>
      </c>
      <c r="B53" s="148" t="s">
        <v>54</v>
      </c>
      <c r="C53" s="145"/>
      <c r="D53" s="145"/>
    </row>
    <row r="54" spans="1:4" ht="12.75">
      <c r="A54" s="147" t="s">
        <v>43</v>
      </c>
      <c r="B54" s="148" t="s">
        <v>54</v>
      </c>
      <c r="C54" s="145"/>
      <c r="D54" s="145"/>
    </row>
    <row r="55" spans="1:4" ht="12.75">
      <c r="A55" s="147" t="s">
        <v>105</v>
      </c>
      <c r="B55" s="148" t="s">
        <v>54</v>
      </c>
      <c r="C55" s="145"/>
      <c r="D55" s="145"/>
    </row>
    <row r="56" spans="1:4" ht="12.75">
      <c r="A56" s="147" t="s">
        <v>106</v>
      </c>
      <c r="B56" s="148" t="s">
        <v>54</v>
      </c>
      <c r="C56" s="145"/>
      <c r="D56" s="145"/>
    </row>
    <row r="57" spans="1:4" ht="12.75">
      <c r="A57" s="147" t="s">
        <v>60</v>
      </c>
      <c r="B57" s="148" t="s">
        <v>54</v>
      </c>
      <c r="C57" s="145"/>
      <c r="D57" s="145"/>
    </row>
    <row r="58" spans="1:4" ht="12.75">
      <c r="A58" s="147" t="s">
        <v>75</v>
      </c>
      <c r="B58" s="148" t="s">
        <v>54</v>
      </c>
      <c r="C58" s="145"/>
      <c r="D58" s="145"/>
    </row>
    <row r="59" spans="1:4" ht="12.75">
      <c r="A59" s="147" t="s">
        <v>86</v>
      </c>
      <c r="B59" s="148" t="s">
        <v>52</v>
      </c>
      <c r="C59" s="145"/>
      <c r="D59" s="145"/>
    </row>
    <row r="60" spans="1:4" ht="12.75">
      <c r="A60" s="147" t="s">
        <v>102</v>
      </c>
      <c r="B60" s="148" t="s">
        <v>54</v>
      </c>
      <c r="C60" s="145"/>
      <c r="D60" s="145"/>
    </row>
    <row r="61" spans="1:4" ht="12.75">
      <c r="A61" s="147" t="s">
        <v>77</v>
      </c>
      <c r="B61" s="148" t="s">
        <v>54</v>
      </c>
      <c r="C61" s="145"/>
      <c r="D61" s="145"/>
    </row>
    <row r="62" spans="1:4" ht="12.75">
      <c r="A62" s="147" t="s">
        <v>61</v>
      </c>
      <c r="B62" s="148" t="s">
        <v>54</v>
      </c>
      <c r="C62" s="145"/>
      <c r="D62" s="145"/>
    </row>
    <row r="63" spans="1:4" ht="12.75">
      <c r="A63" s="147" t="s">
        <v>99</v>
      </c>
      <c r="B63" s="148" t="s">
        <v>54</v>
      </c>
      <c r="C63" s="145"/>
      <c r="D63" s="145"/>
    </row>
    <row r="64" spans="1:4" ht="12.75">
      <c r="A64" s="147" t="s">
        <v>100</v>
      </c>
      <c r="B64" s="148" t="s">
        <v>55</v>
      </c>
      <c r="C64" s="145"/>
      <c r="D64" s="145"/>
    </row>
    <row r="65" spans="1:4" ht="12.75">
      <c r="A65" s="147" t="s">
        <v>101</v>
      </c>
      <c r="B65" s="148" t="s">
        <v>54</v>
      </c>
      <c r="C65" s="145"/>
      <c r="D65" s="145"/>
    </row>
    <row r="66" spans="1:4" ht="12.75">
      <c r="A66" s="149">
        <f>IF(A34="","",A34)</f>
      </c>
      <c r="B66" s="148" t="s">
        <v>56</v>
      </c>
      <c r="C66" s="145"/>
      <c r="D66" s="145"/>
    </row>
    <row r="67" spans="1:4" ht="12.75">
      <c r="A67" s="149">
        <f>IF(A35="","",A35)</f>
      </c>
      <c r="B67" s="148" t="s">
        <v>56</v>
      </c>
      <c r="C67" s="145"/>
      <c r="D67" s="145"/>
    </row>
    <row r="68" spans="1:4" ht="12.75">
      <c r="A68" s="149">
        <f>IF(A36="","",A36)</f>
      </c>
      <c r="B68" s="148" t="s">
        <v>56</v>
      </c>
      <c r="C68" s="145"/>
      <c r="D68" s="145"/>
    </row>
    <row r="69" spans="1:4" ht="12.75">
      <c r="A69" s="145"/>
      <c r="B69" s="145"/>
      <c r="C69" s="145"/>
      <c r="D69" s="145"/>
    </row>
    <row r="70" spans="1:4" ht="12.75">
      <c r="A70" s="145"/>
      <c r="B70" s="145"/>
      <c r="C70" s="145"/>
      <c r="D70" s="145"/>
    </row>
    <row r="71" spans="1:4" ht="12.75">
      <c r="A71" s="145"/>
      <c r="B71" s="145"/>
      <c r="C71" s="145"/>
      <c r="D71" s="145"/>
    </row>
    <row r="72" spans="1:4" ht="12.75">
      <c r="A72" s="112"/>
      <c r="B72" s="112"/>
      <c r="C72" s="112"/>
      <c r="D72" s="112"/>
    </row>
  </sheetData>
  <sheetProtection password="CF21" sheet="1" objects="1" scenarios="1"/>
  <mergeCells count="4">
    <mergeCell ref="E12:F12"/>
    <mergeCell ref="A7:A8"/>
    <mergeCell ref="A3:H3"/>
    <mergeCell ref="A2:H2"/>
  </mergeCells>
  <printOptions/>
  <pageMargins left="0.787401575" right="0.787401575" top="0.55" bottom="0.93" header="0.34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K19"/>
  <sheetViews>
    <sheetView showGridLines="0" showZeros="0" zoomScalePageLayoutView="0" workbookViewId="0" topLeftCell="A1">
      <selection activeCell="F53" sqref="F53"/>
    </sheetView>
  </sheetViews>
  <sheetFormatPr defaultColWidth="11.421875" defaultRowHeight="12.75"/>
  <cols>
    <col min="1" max="1" width="22.7109375" style="0" customWidth="1"/>
    <col min="2" max="3" width="18.28125" style="0" customWidth="1"/>
    <col min="4" max="4" width="18.8515625" style="0" customWidth="1"/>
    <col min="5" max="5" width="15.421875" style="0" customWidth="1"/>
  </cols>
  <sheetData>
    <row r="1" spans="1:6" ht="18.75" customHeight="1">
      <c r="A1" s="197" t="str">
        <f>"Tableau récapitulatif des données trimestrielles pour l'année "&amp;ANNEE</f>
        <v>Tableau récapitulatif des données trimestrielles pour l'année </v>
      </c>
      <c r="B1" s="197"/>
      <c r="C1" s="197"/>
      <c r="D1" s="197"/>
      <c r="E1" s="197"/>
      <c r="F1" s="197"/>
    </row>
    <row r="2" spans="1:6" ht="20.25" customHeight="1">
      <c r="A2" s="200">
        <f>'info service'!$C$12</f>
        <v>0</v>
      </c>
      <c r="B2" s="201"/>
      <c r="C2" s="201"/>
      <c r="D2" s="201"/>
      <c r="E2" s="201"/>
      <c r="F2" s="202"/>
    </row>
    <row r="3" spans="1:6" ht="17.25" customHeight="1">
      <c r="A3" s="203">
        <f>IF('info service'!C14="","",'info service'!$B$29)</f>
      </c>
      <c r="B3" s="204"/>
      <c r="C3" s="204"/>
      <c r="D3" s="204"/>
      <c r="E3" s="204"/>
      <c r="F3" s="205"/>
    </row>
    <row r="4" spans="1:6" ht="17.25" customHeight="1">
      <c r="A4" s="81" t="s">
        <v>64</v>
      </c>
      <c r="B4" s="82">
        <f>IF(SERVICE1="",""," - "&amp;SERVICE1)</f>
      </c>
      <c r="C4" s="80"/>
      <c r="D4" s="80"/>
      <c r="E4" s="84" t="s">
        <v>41</v>
      </c>
      <c r="F4" s="80"/>
    </row>
    <row r="5" spans="1:6" ht="17.25" customHeight="1">
      <c r="A5" s="83"/>
      <c r="B5" s="82">
        <f>IF(SERVICE2="",""," - "&amp;SERVICE2)</f>
      </c>
      <c r="C5" s="80"/>
      <c r="D5" s="80"/>
      <c r="E5" s="84" t="s">
        <v>42</v>
      </c>
      <c r="F5" s="80"/>
    </row>
    <row r="6" spans="1:6" ht="17.25" customHeight="1">
      <c r="A6" s="80"/>
      <c r="B6" s="82">
        <f>IF(SERVICE3="",""," - "&amp;SERVICE3)</f>
      </c>
      <c r="C6" s="80"/>
      <c r="D6" s="80"/>
      <c r="E6" s="80"/>
      <c r="F6" s="80"/>
    </row>
    <row r="7" spans="1:6" ht="17.25" customHeight="1">
      <c r="A7" s="80"/>
      <c r="B7" s="82">
        <f>IF(SERVICE4="",""," - "&amp;SERVICE4)</f>
      </c>
      <c r="C7" s="80"/>
      <c r="D7" s="80"/>
      <c r="E7" s="80"/>
      <c r="F7" s="80"/>
    </row>
    <row r="8" ht="20.25" customHeight="1"/>
    <row r="9" spans="1:11" ht="12.75">
      <c r="A9" s="157" t="s">
        <v>122</v>
      </c>
      <c r="B9" s="156" t="s">
        <v>121</v>
      </c>
      <c r="C9" s="85" t="s">
        <v>15</v>
      </c>
      <c r="D9" s="85" t="s">
        <v>16</v>
      </c>
      <c r="E9" s="151"/>
      <c r="F9" s="151"/>
      <c r="G9" s="151"/>
      <c r="H9" s="151"/>
      <c r="I9" s="151"/>
      <c r="J9" s="151"/>
      <c r="K9" s="151"/>
    </row>
    <row r="10" spans="1:11" ht="12.75">
      <c r="A10" s="154" t="s">
        <v>117</v>
      </c>
      <c r="B10" s="24" t="e">
        <f>IF('Trimestre 1'!C26="-",NA(),'Trimestre 1'!D30)</f>
        <v>#N/A</v>
      </c>
      <c r="C10" s="16">
        <f>'Trimestre 1'!C18</f>
        <v>0</v>
      </c>
      <c r="D10" s="24" t="str">
        <f>'Trimestre 1'!C26</f>
        <v>-</v>
      </c>
      <c r="E10" s="155">
        <v>100</v>
      </c>
      <c r="F10" s="155">
        <v>80</v>
      </c>
      <c r="G10" s="155">
        <v>60</v>
      </c>
      <c r="H10" s="155">
        <v>40</v>
      </c>
      <c r="I10" s="155">
        <v>20</v>
      </c>
      <c r="J10" s="151"/>
      <c r="K10" s="151"/>
    </row>
    <row r="11" spans="1:11" ht="12.75">
      <c r="A11" s="154" t="s">
        <v>118</v>
      </c>
      <c r="B11" s="24" t="e">
        <f>IF('Trimestre 2'!C26="-",NA(),'Trimestre 2'!D30)</f>
        <v>#N/A</v>
      </c>
      <c r="C11" s="16">
        <f>'Trimestre 2'!C18</f>
        <v>0</v>
      </c>
      <c r="D11" s="24" t="str">
        <f>'Trimestre 2'!C26</f>
        <v>-</v>
      </c>
      <c r="E11" s="155">
        <v>100</v>
      </c>
      <c r="F11" s="155">
        <v>80</v>
      </c>
      <c r="G11" s="155">
        <v>60</v>
      </c>
      <c r="H11" s="155">
        <v>40</v>
      </c>
      <c r="I11" s="155">
        <v>20</v>
      </c>
      <c r="J11" s="151"/>
      <c r="K11" s="151"/>
    </row>
    <row r="12" spans="1:11" ht="12.75">
      <c r="A12" s="154" t="s">
        <v>119</v>
      </c>
      <c r="B12" s="24" t="e">
        <f>IF('Trimestre 3'!C26="-",NA(),'Trimestre 3'!D30)</f>
        <v>#N/A</v>
      </c>
      <c r="C12" s="16">
        <f>'Trimestre 3'!C18</f>
        <v>0</v>
      </c>
      <c r="D12" s="24" t="str">
        <f>'Trimestre 3'!C26</f>
        <v>-</v>
      </c>
      <c r="E12" s="155">
        <v>100</v>
      </c>
      <c r="F12" s="155">
        <v>80</v>
      </c>
      <c r="G12" s="155">
        <v>60</v>
      </c>
      <c r="H12" s="155">
        <v>40</v>
      </c>
      <c r="I12" s="155">
        <v>20</v>
      </c>
      <c r="J12" s="151"/>
      <c r="K12" s="151"/>
    </row>
    <row r="13" spans="1:11" ht="12.75">
      <c r="A13" s="154" t="s">
        <v>120</v>
      </c>
      <c r="B13" s="24" t="e">
        <f>IF('Trimestre 4'!C26="-",NA(),'Trimestre 4'!D30)</f>
        <v>#N/A</v>
      </c>
      <c r="C13" s="16">
        <f>'Trimestre 4'!C18</f>
        <v>0</v>
      </c>
      <c r="D13" s="24" t="str">
        <f>'Trimestre 4'!C26</f>
        <v>-</v>
      </c>
      <c r="E13" s="155">
        <v>100</v>
      </c>
      <c r="F13" s="155">
        <v>80</v>
      </c>
      <c r="G13" s="155">
        <v>60</v>
      </c>
      <c r="H13" s="155">
        <v>40</v>
      </c>
      <c r="I13" s="155">
        <v>20</v>
      </c>
      <c r="J13" s="151"/>
      <c r="K13" s="151"/>
    </row>
    <row r="14" spans="3:11" ht="12.75">
      <c r="C14" s="17" t="s">
        <v>14</v>
      </c>
      <c r="D14" s="86" t="s">
        <v>0</v>
      </c>
      <c r="E14" s="151"/>
      <c r="F14" s="151"/>
      <c r="G14" s="151"/>
      <c r="H14" s="151"/>
      <c r="I14" s="151"/>
      <c r="J14" s="151"/>
      <c r="K14" s="151"/>
    </row>
    <row r="15" spans="3:11" ht="18.75" customHeight="1">
      <c r="C15" s="87">
        <f>SUM(C10:C13)</f>
        <v>0</v>
      </c>
      <c r="D15" s="88">
        <f>SUM(D10:D13)</f>
        <v>0</v>
      </c>
      <c r="E15" s="151"/>
      <c r="F15" s="151"/>
      <c r="G15" s="151"/>
      <c r="H15" s="151"/>
      <c r="I15" s="151"/>
      <c r="J15" s="151"/>
      <c r="K15" s="151"/>
    </row>
    <row r="17" spans="1:4" ht="12.75">
      <c r="A17" s="10"/>
      <c r="C17" s="7"/>
      <c r="D17" s="7"/>
    </row>
    <row r="18" ht="13.5" thickBot="1"/>
    <row r="19" spans="1:5" ht="27.75" customHeight="1" thickBot="1">
      <c r="A19" s="198" t="s">
        <v>94</v>
      </c>
      <c r="B19" s="199"/>
      <c r="C19" s="89" t="str">
        <f>IF(ISERROR(C15*100/D15),"- %",FIXED(C15*100/D15,1)&amp;"%")</f>
        <v>- %</v>
      </c>
      <c r="D19" s="37" t="s">
        <v>17</v>
      </c>
      <c r="E19" s="31"/>
    </row>
  </sheetData>
  <sheetProtection password="CF21" sheet="1" objects="1" scenarios="1"/>
  <mergeCells count="4">
    <mergeCell ref="A1:F1"/>
    <mergeCell ref="A19:B19"/>
    <mergeCell ref="A2:F2"/>
    <mergeCell ref="A3:F3"/>
  </mergeCells>
  <conditionalFormatting sqref="B11">
    <cfRule type="expression" priority="3" dxfId="0" stopIfTrue="1">
      <formula>ISNA($B$11)</formula>
    </cfRule>
  </conditionalFormatting>
  <conditionalFormatting sqref="B12">
    <cfRule type="expression" priority="4" dxfId="0" stopIfTrue="1">
      <formula>ISNA($B$12)</formula>
    </cfRule>
  </conditionalFormatting>
  <conditionalFormatting sqref="B13">
    <cfRule type="expression" priority="5" dxfId="0" stopIfTrue="1">
      <formula>ISNA($B$13)</formula>
    </cfRule>
  </conditionalFormatting>
  <conditionalFormatting sqref="B10">
    <cfRule type="expression" priority="12" dxfId="0" stopIfTrue="1">
      <formula>ISNA($B$10)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BJARRIGE</dc:creator>
  <cp:keywords/>
  <dc:description/>
  <cp:lastModifiedBy>PEFAU Muriel</cp:lastModifiedBy>
  <cp:lastPrinted>2019-01-08T11:15:27Z</cp:lastPrinted>
  <dcterms:created xsi:type="dcterms:W3CDTF">2008-03-28T20:45:03Z</dcterms:created>
  <dcterms:modified xsi:type="dcterms:W3CDTF">2019-01-08T12:10:59Z</dcterms:modified>
  <cp:category/>
  <cp:version/>
  <cp:contentType/>
  <cp:contentStatus/>
</cp:coreProperties>
</file>