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20" windowHeight="8445" tabRatio="854" activeTab="0"/>
  </bookViews>
  <sheets>
    <sheet name="info service" sheetId="1" r:id="rId1"/>
    <sheet name="janvier" sheetId="2" r:id="rId2"/>
    <sheet name="février" sheetId="3" r:id="rId3"/>
    <sheet name="mars" sheetId="4" r:id="rId4"/>
    <sheet name="avril" sheetId="5" r:id="rId5"/>
    <sheet name="mai" sheetId="6" r:id="rId6"/>
    <sheet name="juin" sheetId="7" r:id="rId7"/>
    <sheet name="juillet" sheetId="8" r:id="rId8"/>
    <sheet name="août" sheetId="9" r:id="rId9"/>
    <sheet name="septembre" sheetId="10" r:id="rId10"/>
    <sheet name="octobre" sheetId="11" r:id="rId11"/>
    <sheet name="novembre" sheetId="12" r:id="rId12"/>
    <sheet name="décembre" sheetId="13" r:id="rId13"/>
    <sheet name="Graphique ICSHA 2021" sheetId="14" r:id="rId14"/>
    <sheet name="Friction" sheetId="15" r:id="rId15"/>
    <sheet name="ICSHA 2021 annuel" sheetId="16" r:id="rId16"/>
  </sheets>
  <definedNames>
    <definedName name="ANNEE">'info service'!$C$27</definedName>
    <definedName name="friction">'Friction'!$G$12</definedName>
    <definedName name="SERVICE1">'info service'!$B$19</definedName>
    <definedName name="SERVICE2">'info service'!$C$19</definedName>
    <definedName name="SERVICE3">'info service'!$D$19</definedName>
    <definedName name="SERVICE4">'info service'!$E$19</definedName>
    <definedName name="specialite">'Friction'!$A$9:$A$38</definedName>
    <definedName name="_xlnm.Print_Area" localSheetId="8">'août'!$A$1:$H$37</definedName>
    <definedName name="_xlnm.Print_Area" localSheetId="4">'avril'!$A$1:$H$37</definedName>
    <definedName name="_xlnm.Print_Area" localSheetId="12">'décembre'!$A$1:$H$37</definedName>
    <definedName name="_xlnm.Print_Area" localSheetId="2">'février'!$A$1:$H$37</definedName>
    <definedName name="_xlnm.Print_Area" localSheetId="14">'Friction'!$A$1:$H$38</definedName>
    <definedName name="_xlnm.Print_Area" localSheetId="15">'ICSHA 2021 annuel'!$A$1:$F$31</definedName>
    <definedName name="_xlnm.Print_Area" localSheetId="0">'info service'!$A$1:$E$40</definedName>
    <definedName name="_xlnm.Print_Area" localSheetId="1">'janvier'!$A$1:$I$37</definedName>
    <definedName name="_xlnm.Print_Area" localSheetId="7">'juillet'!$A$1:$H$37</definedName>
    <definedName name="_xlnm.Print_Area" localSheetId="6">'juin'!$A$1:$H$37</definedName>
    <definedName name="_xlnm.Print_Area" localSheetId="5">'mai'!$A$1:$H$37</definedName>
    <definedName name="_xlnm.Print_Area" localSheetId="3">'mars'!$A$1:$H$37</definedName>
    <definedName name="_xlnm.Print_Area" localSheetId="11">'novembre'!$A$1:$H$37</definedName>
    <definedName name="_xlnm.Print_Area" localSheetId="10">'octobre'!$A$1:$H$37</definedName>
    <definedName name="_xlnm.Print_Area" localSheetId="9">'septembre'!$A$1:$H$37</definedName>
  </definedNames>
  <calcPr fullCalcOnLoad="1"/>
</workbook>
</file>

<file path=xl/sharedStrings.xml><?xml version="1.0" encoding="utf-8"?>
<sst xmlns="http://schemas.openxmlformats.org/spreadsheetml/2006/main" count="453" uniqueCount="140">
  <si>
    <t>Objectif Perso annuel</t>
  </si>
  <si>
    <t>dans une unité de soins</t>
  </si>
  <si>
    <t>JANVIER</t>
  </si>
  <si>
    <t>FEVRIER</t>
  </si>
  <si>
    <t>MARS</t>
  </si>
  <si>
    <t>AVRIL</t>
  </si>
  <si>
    <t xml:space="preserve">Nb de flacons présents dans la réserve le jour de la mesure </t>
  </si>
  <si>
    <t>Indicateur de Consommation des Solutions Hydro-Alcooliques</t>
  </si>
  <si>
    <t>Le nom de l'établissement</t>
  </si>
  <si>
    <t>NUMERATEUR</t>
  </si>
  <si>
    <t xml:space="preserve">Période étudiée </t>
  </si>
  <si>
    <t>Date de la mesure (Jour J)</t>
  </si>
  <si>
    <t>Nombre flacons consommés</t>
  </si>
  <si>
    <t>Nombre litres consommés</t>
  </si>
  <si>
    <t>DENOMINATEUR</t>
  </si>
  <si>
    <t>INDICATEUR</t>
  </si>
  <si>
    <t xml:space="preserve">Mois de </t>
  </si>
  <si>
    <t>Année</t>
  </si>
  <si>
    <t>MAI</t>
  </si>
  <si>
    <t>JUIN</t>
  </si>
  <si>
    <t>JUILLET</t>
  </si>
  <si>
    <t>AOUT</t>
  </si>
  <si>
    <t>SEPTEMBRE</t>
  </si>
  <si>
    <t>OCTOBRE</t>
  </si>
  <si>
    <t>NOVEMBRE</t>
  </si>
  <si>
    <t>DECEMBRE</t>
  </si>
  <si>
    <t>Total litres consommés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</si>
  <si>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</si>
  <si>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</si>
  <si>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</si>
  <si>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</si>
  <si>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</si>
  <si>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</si>
  <si>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</si>
  <si>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</si>
  <si>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</si>
  <si>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</si>
  <si>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</si>
  <si>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</si>
  <si>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 litres</t>
  </si>
  <si>
    <t>Nb litres consommés</t>
  </si>
  <si>
    <t>Objectif personnalisé</t>
  </si>
  <si>
    <t>de l'objectif personnalisé</t>
  </si>
  <si>
    <t>Utilisez le menu déroulant en cliquant sur la case jaune puis le triangle noir</t>
  </si>
  <si>
    <t>par jour</t>
  </si>
  <si>
    <t>par séance</t>
  </si>
  <si>
    <t>par acte</t>
  </si>
  <si>
    <t>par passage</t>
  </si>
  <si>
    <t>ml</t>
  </si>
  <si>
    <t>Le nom du service</t>
  </si>
  <si>
    <t>Nb de flacons au début du mois dans la réserve (n-1)</t>
  </si>
  <si>
    <t>Volume du flacon (en millilitres)</t>
  </si>
  <si>
    <t>Nombre</t>
  </si>
  <si>
    <t>de frictions</t>
  </si>
  <si>
    <t>Volume estimé d'une friction:</t>
  </si>
  <si>
    <t>tous soignants confondus</t>
  </si>
  <si>
    <t xml:space="preserve">Nombre de frictions minimum à faire par prise en charge d'un patient, </t>
  </si>
  <si>
    <r>
      <t xml:space="preserve">Chirurgie </t>
    </r>
    <r>
      <rPr>
        <b/>
        <sz val="10"/>
        <rFont val="Arial"/>
        <family val="2"/>
      </rPr>
      <t>HJ</t>
    </r>
  </si>
  <si>
    <r>
      <t xml:space="preserve">Médecine </t>
    </r>
    <r>
      <rPr>
        <b/>
        <sz val="10"/>
        <rFont val="Arial"/>
        <family val="2"/>
      </rPr>
      <t>HJ</t>
    </r>
  </si>
  <si>
    <r>
      <t xml:space="preserve">SSR </t>
    </r>
    <r>
      <rPr>
        <b/>
        <sz val="10"/>
        <rFont val="Arial"/>
        <family val="2"/>
      </rPr>
      <t>HJ</t>
    </r>
  </si>
  <si>
    <r>
      <t>HJ</t>
    </r>
    <r>
      <rPr>
        <sz val="10"/>
        <rFont val="Arial"/>
        <family val="0"/>
      </rPr>
      <t xml:space="preserve"> = Hospitalisation de jour</t>
    </r>
  </si>
  <si>
    <t>format jj/mm/aaaa</t>
  </si>
  <si>
    <r>
      <t xml:space="preserve">Chimiothérapie </t>
    </r>
    <r>
      <rPr>
        <b/>
        <sz val="10"/>
        <rFont val="Arial"/>
        <family val="2"/>
      </rPr>
      <t>HJ</t>
    </r>
  </si>
  <si>
    <r>
      <t>HC</t>
    </r>
    <r>
      <rPr>
        <sz val="10"/>
        <rFont val="Arial"/>
        <family val="0"/>
      </rPr>
      <t xml:space="preserve"> = Hospitalisation complète</t>
    </r>
  </si>
  <si>
    <r>
      <t xml:space="preserve">Chirurgie </t>
    </r>
    <r>
      <rPr>
        <b/>
        <sz val="10"/>
        <rFont val="Arial"/>
        <family val="2"/>
      </rPr>
      <t>HC</t>
    </r>
  </si>
  <si>
    <r>
      <t xml:space="preserve">Médecine </t>
    </r>
    <r>
      <rPr>
        <b/>
        <sz val="10"/>
        <rFont val="Arial"/>
        <family val="2"/>
      </rPr>
      <t>HC</t>
    </r>
  </si>
  <si>
    <r>
      <t xml:space="preserve">Psychiatrie </t>
    </r>
    <r>
      <rPr>
        <b/>
        <sz val="10"/>
        <rFont val="Arial"/>
        <family val="2"/>
      </rPr>
      <t>HC</t>
    </r>
  </si>
  <si>
    <t>HC = Hospitalisation complète</t>
  </si>
  <si>
    <t>HJ = Hospitalisation de jour</t>
  </si>
  <si>
    <t>Médecine HJ</t>
  </si>
  <si>
    <t>par accouchement</t>
  </si>
  <si>
    <t xml:space="preserve">n°1 </t>
  </si>
  <si>
    <t>n°2</t>
  </si>
  <si>
    <t>n°3</t>
  </si>
  <si>
    <t>n°4</t>
  </si>
  <si>
    <t>Chirurgie HJ</t>
  </si>
  <si>
    <t>Chirurgie HC</t>
  </si>
  <si>
    <t>(accouchements)</t>
  </si>
  <si>
    <t>(acte)</t>
  </si>
  <si>
    <t>(séances)</t>
  </si>
  <si>
    <t>(journées d'hospit)</t>
  </si>
  <si>
    <t>(passages)</t>
  </si>
  <si>
    <t>(prise en charge)</t>
  </si>
  <si>
    <t>Unité</t>
  </si>
  <si>
    <t>Chimiothérapie HJ</t>
  </si>
  <si>
    <t>Médecine HC</t>
  </si>
  <si>
    <t>Psychiatrie HC</t>
  </si>
  <si>
    <t>SSR HJ</t>
  </si>
  <si>
    <t>Objectif personnalisé par activité (en litres)</t>
  </si>
  <si>
    <t>Objectif personnalisé global du service (en litres)</t>
  </si>
  <si>
    <t>Activité(s) du service:</t>
  </si>
  <si>
    <t>Activités</t>
  </si>
  <si>
    <t>Nombre de friction par prise en charge</t>
  </si>
  <si>
    <r>
      <t>HC</t>
    </r>
    <r>
      <rPr>
        <sz val="10"/>
        <rFont val="Arial"/>
        <family val="2"/>
      </rPr>
      <t xml:space="preserve"> = Hospitalisation complète</t>
    </r>
  </si>
  <si>
    <r>
      <t>HJ</t>
    </r>
    <r>
      <rPr>
        <sz val="10"/>
        <rFont val="Arial"/>
        <family val="2"/>
      </rPr>
      <t xml:space="preserve"> = Hospitalisation de jour</t>
    </r>
  </si>
  <si>
    <r>
      <t xml:space="preserve">Centre médico-psychologique </t>
    </r>
    <r>
      <rPr>
        <b/>
        <sz val="10"/>
        <rFont val="Arial"/>
        <family val="2"/>
      </rPr>
      <t>HJ</t>
    </r>
  </si>
  <si>
    <r>
      <t xml:space="preserve">EHPAD </t>
    </r>
    <r>
      <rPr>
        <b/>
        <sz val="10"/>
        <rFont val="Arial"/>
        <family val="2"/>
      </rPr>
      <t>HC</t>
    </r>
  </si>
  <si>
    <t>EHPAD HC</t>
  </si>
  <si>
    <r>
      <t xml:space="preserve">Psychiatrie </t>
    </r>
    <r>
      <rPr>
        <b/>
        <sz val="10"/>
        <rFont val="Arial"/>
        <family val="2"/>
      </rPr>
      <t>HJ</t>
    </r>
  </si>
  <si>
    <t>Saisir la spécialité et le nombre de frictions dans les cellules jaunes</t>
  </si>
  <si>
    <t>Centre médico-psychologique HJ</t>
  </si>
  <si>
    <t>Psychiatrie HJ</t>
  </si>
  <si>
    <r>
      <t xml:space="preserve">SSR </t>
    </r>
    <r>
      <rPr>
        <b/>
        <sz val="10"/>
        <rFont val="Arial"/>
        <family val="2"/>
      </rPr>
      <t>HC</t>
    </r>
  </si>
  <si>
    <t>SSR HC</t>
  </si>
  <si>
    <t>avec le nombre de frictions correspondant puis choisissez-les dans le menu déroulant ci-dessus.</t>
  </si>
  <si>
    <t>Vous avez la possibilité de rajouter 3 spécialités. Saisissez-les d'abord dans l'onglet "Friction"</t>
  </si>
  <si>
    <t>Saisir les données dans les cellules jaunes.</t>
  </si>
  <si>
    <t>Les activités du service</t>
  </si>
  <si>
    <t xml:space="preserve">Vous avez la possibilité de sélectionner 4 activités différentes pour un même service : </t>
  </si>
  <si>
    <t>Imagerie</t>
  </si>
  <si>
    <t>Radiologie vasculaire</t>
  </si>
  <si>
    <r>
      <t xml:space="preserve">Chimiothérapie </t>
    </r>
    <r>
      <rPr>
        <b/>
        <sz val="10"/>
        <rFont val="Arial"/>
        <family val="2"/>
      </rPr>
      <t>HC</t>
    </r>
  </si>
  <si>
    <t>Chimiothérapie HC</t>
  </si>
  <si>
    <t>CALCUL DE L'INDICATEUR PAR ACTIVITE</t>
  </si>
  <si>
    <t>par acte*</t>
  </si>
  <si>
    <t>par jour*</t>
  </si>
  <si>
    <t>Accouchement avec césarienne + SSPI</t>
  </si>
  <si>
    <t>Accouchement sans césarienne</t>
  </si>
  <si>
    <t>HAD</t>
  </si>
  <si>
    <t>Hémodialyse</t>
  </si>
  <si>
    <t>SLD</t>
  </si>
  <si>
    <t>Urgences</t>
  </si>
  <si>
    <t>USI-USC</t>
  </si>
  <si>
    <t>Réanimation</t>
  </si>
  <si>
    <r>
      <t xml:space="preserve">Obstétrique / Gynécologie </t>
    </r>
    <r>
      <rPr>
        <b/>
        <sz val="10"/>
        <rFont val="Arial"/>
        <family val="2"/>
      </rPr>
      <t>HC</t>
    </r>
  </si>
  <si>
    <r>
      <t xml:space="preserve">Obstétrique / Gynécologie </t>
    </r>
    <r>
      <rPr>
        <b/>
        <sz val="10"/>
        <rFont val="Arial"/>
        <family val="2"/>
      </rPr>
      <t>HJ</t>
    </r>
  </si>
  <si>
    <t>Obstétrique / Gynécologie HC</t>
  </si>
  <si>
    <t>Obstétrique / Gynécologie HJ</t>
  </si>
  <si>
    <t>Bloc + SSPI</t>
  </si>
  <si>
    <t>CPias Nouvelle-Aquitaine - CPias Iles de Guadeloupe</t>
  </si>
  <si>
    <t>OUTIL DE CALCUL MENSUEL DE L'INDICATEUR ICSHA 2021</t>
  </si>
  <si>
    <t>Version 3;  Avril 2021</t>
  </si>
  <si>
    <t>*Activités non prises en compte dans le calcul national de l'ICSHA 2021</t>
  </si>
  <si>
    <t>Suivi de l'indicateur ICSHA 2021</t>
  </si>
  <si>
    <t>ICSHA 2021</t>
  </si>
  <si>
    <t xml:space="preserve">Suivi de l'indicateur ICSHA 2021 </t>
  </si>
  <si>
    <t>ICSHA 2021 mensuel</t>
  </si>
  <si>
    <t>ICSHA 2021 annuel
consommation cumulée :</t>
  </si>
  <si>
    <t>Endoscopie</t>
  </si>
  <si>
    <t>Radiothérapie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</si>
</sst>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d/m"/>
    <numFmt numFmtId="166" formatCode="[$-40C]dddd\ d\ mmmm\ yyyy"/>
    <numFmt numFmtId="167" formatCode="0.0%"/>
    <numFmt numFmtId="168" formatCode="0.0"/>
    <numFmt numFmtId="169" formatCode="&quot;Vrai&quot;;&quot;Vrai&quot;;&quot;Faux&quot;"/>
    <numFmt numFmtId="170" formatCode="&quot;Actif&quot;;&quot;Actif&quot;;&quot;Inactif&quot;"/>
  </numFmts>
  <fonts count="83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6"/>
      <color indexed="10"/>
      <name val="Arial"/>
      <family val="2"/>
    </font>
    <font>
      <b/>
      <sz val="18"/>
      <color indexed="12"/>
      <name val="Arial"/>
      <family val="2"/>
    </font>
    <font>
      <b/>
      <sz val="12"/>
      <name val="Arial"/>
      <family val="2"/>
    </font>
    <font>
      <b/>
      <sz val="12"/>
      <color indexed="18"/>
      <name val="Arial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6"/>
      <name val="Arial"/>
      <family val="2"/>
    </font>
    <font>
      <sz val="10"/>
      <color indexed="55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i/>
      <sz val="12"/>
      <color indexed="10"/>
      <name val="Arial"/>
      <family val="2"/>
    </font>
    <font>
      <sz val="14"/>
      <name val="Arial"/>
      <family val="2"/>
    </font>
    <font>
      <i/>
      <sz val="12"/>
      <color indexed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4"/>
      <color indexed="18"/>
      <name val="Arial"/>
      <family val="2"/>
    </font>
    <font>
      <i/>
      <sz val="9"/>
      <name val="Arial"/>
      <family val="2"/>
    </font>
    <font>
      <b/>
      <i/>
      <sz val="12"/>
      <color indexed="53"/>
      <name val="Arial"/>
      <family val="2"/>
    </font>
    <font>
      <b/>
      <i/>
      <sz val="12"/>
      <color indexed="16"/>
      <name val="Arial"/>
      <family val="2"/>
    </font>
    <font>
      <b/>
      <sz val="12"/>
      <color indexed="10"/>
      <name val="Arial"/>
      <family val="2"/>
    </font>
    <font>
      <sz val="12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sz val="10.75"/>
      <color indexed="8"/>
      <name val="Arial"/>
      <family val="2"/>
    </font>
    <font>
      <b/>
      <sz val="10.75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b/>
      <sz val="18.25"/>
      <color indexed="8"/>
      <name val="Arial"/>
      <family val="2"/>
    </font>
    <font>
      <b/>
      <sz val="10"/>
      <color indexed="18"/>
      <name val="Arial"/>
      <family val="2"/>
    </font>
    <font>
      <b/>
      <sz val="20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Trebuchet MS"/>
      <family val="2"/>
    </font>
    <font>
      <sz val="8"/>
      <color indexed="8"/>
      <name val="Trebuchet MS"/>
      <family val="2"/>
    </font>
    <font>
      <b/>
      <sz val="8"/>
      <color indexed="8"/>
      <name val="Arial"/>
      <family val="2"/>
    </font>
    <font>
      <b/>
      <sz val="9"/>
      <color indexed="8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67" fillId="0" borderId="2" applyNumberFormat="0" applyFill="0" applyAlignment="0" applyProtection="0"/>
    <xf numFmtId="0" fontId="0" fillId="27" borderId="3" applyNumberFormat="0" applyFont="0" applyAlignment="0" applyProtection="0"/>
    <xf numFmtId="0" fontId="68" fillId="28" borderId="1" applyNumberFormat="0" applyAlignment="0" applyProtection="0"/>
    <xf numFmtId="0" fontId="6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0" borderId="0" applyNumberFormat="0" applyBorder="0" applyAlignment="0" applyProtection="0"/>
    <xf numFmtId="9" fontId="0" fillId="0" borderId="0" applyFont="0" applyFill="0" applyBorder="0" applyAlignment="0" applyProtection="0"/>
    <xf numFmtId="0" fontId="71" fillId="31" borderId="0" applyNumberFormat="0" applyBorder="0" applyAlignment="0" applyProtection="0"/>
    <xf numFmtId="0" fontId="72" fillId="26" borderId="4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0" fontId="79" fillId="32" borderId="9" applyNumberFormat="0" applyAlignment="0" applyProtection="0"/>
  </cellStyleXfs>
  <cellXfs count="20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11" xfId="0" applyBorder="1" applyAlignment="1">
      <alignment horizontal="center"/>
    </xf>
    <xf numFmtId="0" fontId="2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 horizontal="center"/>
    </xf>
    <xf numFmtId="14" fontId="0" fillId="34" borderId="10" xfId="0" applyNumberFormat="1" applyFill="1" applyBorder="1" applyAlignment="1" applyProtection="1">
      <alignment horizontal="center"/>
      <protection locked="0"/>
    </xf>
    <xf numFmtId="0" fontId="1" fillId="0" borderId="12" xfId="0" applyFont="1" applyBorder="1" applyAlignment="1">
      <alignment/>
    </xf>
    <xf numFmtId="0" fontId="0" fillId="0" borderId="0" xfId="0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5" borderId="15" xfId="0" applyFill="1" applyBorder="1" applyAlignment="1">
      <alignment horizontal="center"/>
    </xf>
    <xf numFmtId="0" fontId="0" fillId="0" borderId="16" xfId="0" applyBorder="1" applyAlignment="1">
      <alignment/>
    </xf>
    <xf numFmtId="14" fontId="0" fillId="35" borderId="10" xfId="0" applyNumberFormat="1" applyFill="1" applyBorder="1" applyAlignment="1" applyProtection="1">
      <alignment horizontal="center"/>
      <protection/>
    </xf>
    <xf numFmtId="0" fontId="0" fillId="35" borderId="10" xfId="0" applyNumberFormat="1" applyFill="1" applyBorder="1" applyAlignment="1" applyProtection="1">
      <alignment horizontal="center"/>
      <protection/>
    </xf>
    <xf numFmtId="2" fontId="0" fillId="36" borderId="10" xfId="0" applyNumberFormat="1" applyFill="1" applyBorder="1" applyAlignment="1">
      <alignment horizontal="center"/>
    </xf>
    <xf numFmtId="0" fontId="0" fillId="37" borderId="11" xfId="0" applyFill="1" applyBorder="1" applyAlignment="1">
      <alignment horizontal="center"/>
    </xf>
    <xf numFmtId="0" fontId="0" fillId="36" borderId="10" xfId="0" applyFill="1" applyBorder="1" applyAlignment="1">
      <alignment horizontal="left"/>
    </xf>
    <xf numFmtId="0" fontId="0" fillId="34" borderId="17" xfId="0" applyFill="1" applyBorder="1" applyAlignment="1" applyProtection="1">
      <alignment horizontal="center"/>
      <protection locked="0"/>
    </xf>
    <xf numFmtId="0" fontId="0" fillId="35" borderId="17" xfId="0" applyFill="1" applyBorder="1" applyAlignment="1">
      <alignment horizontal="center"/>
    </xf>
    <xf numFmtId="14" fontId="0" fillId="0" borderId="16" xfId="0" applyNumberFormat="1" applyBorder="1" applyAlignment="1">
      <alignment/>
    </xf>
    <xf numFmtId="168" fontId="10" fillId="37" borderId="18" xfId="0" applyNumberFormat="1" applyFont="1" applyFill="1" applyBorder="1" applyAlignment="1">
      <alignment horizontal="center"/>
    </xf>
    <xf numFmtId="168" fontId="11" fillId="0" borderId="0" xfId="0" applyNumberFormat="1" applyFont="1" applyBorder="1" applyAlignment="1">
      <alignment/>
    </xf>
    <xf numFmtId="0" fontId="0" fillId="0" borderId="14" xfId="0" applyFill="1" applyBorder="1" applyAlignment="1">
      <alignment/>
    </xf>
    <xf numFmtId="168" fontId="0" fillId="36" borderId="10" xfId="0" applyNumberFormat="1" applyFill="1" applyBorder="1" applyAlignment="1">
      <alignment horizontal="center"/>
    </xf>
    <xf numFmtId="0" fontId="0" fillId="35" borderId="19" xfId="0" applyFont="1" applyFill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0" fontId="1" fillId="37" borderId="22" xfId="0" applyFont="1" applyFill="1" applyBorder="1" applyAlignment="1">
      <alignment/>
    </xf>
    <xf numFmtId="0" fontId="0" fillId="37" borderId="18" xfId="0" applyFill="1" applyBorder="1" applyAlignment="1">
      <alignment/>
    </xf>
    <xf numFmtId="0" fontId="0" fillId="0" borderId="23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0" xfId="0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4" fillId="34" borderId="24" xfId="0" applyFont="1" applyFill="1" applyBorder="1" applyAlignment="1">
      <alignment vertical="center"/>
    </xf>
    <xf numFmtId="0" fontId="0" fillId="38" borderId="0" xfId="0" applyFill="1" applyAlignment="1">
      <alignment/>
    </xf>
    <xf numFmtId="0" fontId="0" fillId="38" borderId="0" xfId="0" applyFill="1" applyBorder="1" applyAlignment="1">
      <alignment/>
    </xf>
    <xf numFmtId="0" fontId="0" fillId="38" borderId="0" xfId="0" applyFont="1" applyFill="1" applyAlignment="1">
      <alignment/>
    </xf>
    <xf numFmtId="0" fontId="16" fillId="0" borderId="0" xfId="0" applyFont="1" applyAlignment="1">
      <alignment/>
    </xf>
    <xf numFmtId="0" fontId="11" fillId="0" borderId="25" xfId="0" applyFont="1" applyBorder="1" applyAlignment="1">
      <alignment horizontal="center"/>
    </xf>
    <xf numFmtId="0" fontId="0" fillId="35" borderId="17" xfId="0" applyFont="1" applyFill="1" applyBorder="1" applyAlignment="1">
      <alignment horizontal="center"/>
    </xf>
    <xf numFmtId="0" fontId="18" fillId="34" borderId="10" xfId="0" applyFont="1" applyFill="1" applyBorder="1" applyAlignment="1" applyProtection="1">
      <alignment horizontal="center"/>
      <protection locked="0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0" fillId="35" borderId="17" xfId="0" applyFill="1" applyBorder="1" applyAlignment="1" applyProtection="1">
      <alignment horizontal="center"/>
      <protection/>
    </xf>
    <xf numFmtId="0" fontId="0" fillId="33" borderId="11" xfId="0" applyFill="1" applyBorder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vertical="top"/>
    </xf>
    <xf numFmtId="0" fontId="0" fillId="33" borderId="26" xfId="0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0" fillId="0" borderId="27" xfId="0" applyFont="1" applyBorder="1" applyAlignment="1">
      <alignment/>
    </xf>
    <xf numFmtId="0" fontId="1" fillId="35" borderId="28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33" borderId="12" xfId="0" applyFont="1" applyFill="1" applyBorder="1" applyAlignment="1">
      <alignment horizontal="left"/>
    </xf>
    <xf numFmtId="0" fontId="0" fillId="33" borderId="12" xfId="0" applyFont="1" applyFill="1" applyBorder="1" applyAlignment="1">
      <alignment/>
    </xf>
    <xf numFmtId="0" fontId="0" fillId="33" borderId="29" xfId="0" applyFont="1" applyFill="1" applyBorder="1" applyAlignment="1">
      <alignment/>
    </xf>
    <xf numFmtId="0" fontId="0" fillId="34" borderId="28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/>
    </xf>
    <xf numFmtId="0" fontId="0" fillId="33" borderId="30" xfId="0" applyFont="1" applyFill="1" applyBorder="1" applyAlignment="1">
      <alignment horizontal="left" vertical="distributed"/>
    </xf>
    <xf numFmtId="0" fontId="0" fillId="33" borderId="12" xfId="0" applyFont="1" applyFill="1" applyBorder="1" applyAlignment="1">
      <alignment vertical="distributed"/>
    </xf>
    <xf numFmtId="0" fontId="0" fillId="33" borderId="26" xfId="0" applyFill="1" applyBorder="1" applyAlignment="1">
      <alignment horizontal="center" vertical="distributed"/>
    </xf>
    <xf numFmtId="0" fontId="0" fillId="33" borderId="10" xfId="0" applyFill="1" applyBorder="1" applyAlignment="1">
      <alignment horizontal="center" vertical="distributed"/>
    </xf>
    <xf numFmtId="0" fontId="0" fillId="34" borderId="28" xfId="0" applyFill="1" applyBorder="1" applyAlignment="1" applyProtection="1">
      <alignment horizontal="center" vertical="distributed"/>
      <protection locked="0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0" fillId="0" borderId="0" xfId="0" applyFill="1" applyAlignment="1" applyProtection="1">
      <alignment/>
      <protection/>
    </xf>
    <xf numFmtId="0" fontId="18" fillId="0" borderId="0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 vertical="center"/>
    </xf>
    <xf numFmtId="0" fontId="12" fillId="39" borderId="0" xfId="0" applyFont="1" applyFill="1" applyBorder="1" applyAlignment="1">
      <alignment horizontal="center" vertical="center"/>
    </xf>
    <xf numFmtId="0" fontId="0" fillId="39" borderId="0" xfId="0" applyFont="1" applyFill="1" applyBorder="1" applyAlignment="1">
      <alignment horizontal="center" vertical="center"/>
    </xf>
    <xf numFmtId="0" fontId="0" fillId="39" borderId="0" xfId="0" applyFont="1" applyFill="1" applyBorder="1" applyAlignment="1">
      <alignment horizontal="left" vertical="center"/>
    </xf>
    <xf numFmtId="0" fontId="1" fillId="39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0" fillId="40" borderId="10" xfId="0" applyFill="1" applyBorder="1" applyAlignment="1">
      <alignment horizontal="center"/>
    </xf>
    <xf numFmtId="0" fontId="0" fillId="37" borderId="11" xfId="0" applyFill="1" applyBorder="1" applyAlignment="1">
      <alignment horizontal="right"/>
    </xf>
    <xf numFmtId="4" fontId="0" fillId="37" borderId="26" xfId="0" applyNumberFormat="1" applyFill="1" applyBorder="1" applyAlignment="1">
      <alignment horizontal="center" vertical="center"/>
    </xf>
    <xf numFmtId="168" fontId="0" fillId="37" borderId="26" xfId="0" applyNumberFormat="1" applyFill="1" applyBorder="1" applyAlignment="1">
      <alignment horizontal="center" vertical="center"/>
    </xf>
    <xf numFmtId="168" fontId="6" fillId="34" borderId="24" xfId="0" applyNumberFormat="1" applyFont="1" applyFill="1" applyBorder="1" applyAlignment="1">
      <alignment horizontal="center" vertical="center"/>
    </xf>
    <xf numFmtId="3" fontId="0" fillId="34" borderId="31" xfId="0" applyNumberFormat="1" applyFill="1" applyBorder="1" applyAlignment="1" applyProtection="1">
      <alignment horizontal="center" vertical="center"/>
      <protection locked="0"/>
    </xf>
    <xf numFmtId="0" fontId="18" fillId="39" borderId="0" xfId="0" applyFont="1" applyFill="1" applyBorder="1" applyAlignment="1" applyProtection="1">
      <alignment/>
      <protection/>
    </xf>
    <xf numFmtId="0" fontId="18" fillId="39" borderId="0" xfId="0" applyFont="1" applyFill="1" applyBorder="1" applyAlignment="1" applyProtection="1">
      <alignment/>
      <protection/>
    </xf>
    <xf numFmtId="0" fontId="17" fillId="0" borderId="0" xfId="0" applyFont="1" applyFill="1" applyAlignment="1">
      <alignment/>
    </xf>
    <xf numFmtId="0" fontId="12" fillId="35" borderId="1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8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0" fillId="37" borderId="24" xfId="0" applyFill="1" applyBorder="1" applyAlignment="1">
      <alignment/>
    </xf>
    <xf numFmtId="0" fontId="0" fillId="0" borderId="16" xfId="0" applyFill="1" applyBorder="1" applyAlignment="1">
      <alignment/>
    </xf>
    <xf numFmtId="0" fontId="0" fillId="35" borderId="32" xfId="0" applyFill="1" applyBorder="1" applyAlignment="1">
      <alignment horizontal="center" vertical="center" wrapText="1"/>
    </xf>
    <xf numFmtId="0" fontId="25" fillId="35" borderId="31" xfId="0" applyFont="1" applyFill="1" applyBorder="1" applyAlignment="1">
      <alignment horizontal="center" vertical="center" wrapText="1"/>
    </xf>
    <xf numFmtId="0" fontId="0" fillId="35" borderId="33" xfId="0" applyFill="1" applyBorder="1" applyAlignment="1">
      <alignment horizontal="center" vertical="center" wrapText="1"/>
    </xf>
    <xf numFmtId="0" fontId="25" fillId="35" borderId="34" xfId="0" applyFont="1" applyFill="1" applyBorder="1" applyAlignment="1">
      <alignment horizontal="center" vertical="center" wrapText="1"/>
    </xf>
    <xf numFmtId="3" fontId="0" fillId="34" borderId="34" xfId="0" applyNumberFormat="1" applyFill="1" applyBorder="1" applyAlignment="1" applyProtection="1">
      <alignment horizontal="center" vertical="center"/>
      <protection locked="0"/>
    </xf>
    <xf numFmtId="3" fontId="0" fillId="34" borderId="17" xfId="0" applyNumberFormat="1" applyFill="1" applyBorder="1" applyAlignment="1" applyProtection="1">
      <alignment horizontal="center" vertical="center"/>
      <protection locked="0"/>
    </xf>
    <xf numFmtId="0" fontId="0" fillId="34" borderId="10" xfId="0" applyFont="1" applyFill="1" applyBorder="1" applyAlignment="1" applyProtection="1">
      <alignment horizontal="center"/>
      <protection locked="0"/>
    </xf>
    <xf numFmtId="168" fontId="0" fillId="35" borderId="35" xfId="0" applyNumberFormat="1" applyFont="1" applyFill="1" applyBorder="1" applyAlignment="1">
      <alignment horizontal="center"/>
    </xf>
    <xf numFmtId="168" fontId="0" fillId="35" borderId="36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vertical="center"/>
    </xf>
    <xf numFmtId="0" fontId="0" fillId="34" borderId="25" xfId="0" applyFill="1" applyBorder="1" applyAlignment="1" applyProtection="1">
      <alignment horizontal="center"/>
      <protection locked="0"/>
    </xf>
    <xf numFmtId="3" fontId="0" fillId="34" borderId="25" xfId="0" applyNumberForma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left" indent="2"/>
    </xf>
    <xf numFmtId="0" fontId="15" fillId="0" borderId="13" xfId="0" applyFont="1" applyFill="1" applyBorder="1" applyAlignment="1">
      <alignment/>
    </xf>
    <xf numFmtId="0" fontId="27" fillId="38" borderId="0" xfId="0" applyFont="1" applyFill="1" applyAlignment="1">
      <alignment/>
    </xf>
    <xf numFmtId="0" fontId="26" fillId="0" borderId="0" xfId="0" applyFont="1" applyFill="1" applyAlignment="1">
      <alignment/>
    </xf>
    <xf numFmtId="168" fontId="28" fillId="37" borderId="18" xfId="0" applyNumberFormat="1" applyFont="1" applyFill="1" applyBorder="1" applyAlignment="1">
      <alignment horizontal="center"/>
    </xf>
    <xf numFmtId="168" fontId="28" fillId="37" borderId="28" xfId="0" applyNumberFormat="1" applyFont="1" applyFill="1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35" borderId="25" xfId="0" applyFill="1" applyBorder="1" applyAlignment="1">
      <alignment horizontal="center" vertical="center" wrapText="1"/>
    </xf>
    <xf numFmtId="0" fontId="0" fillId="35" borderId="39" xfId="0" applyFill="1" applyBorder="1" applyAlignment="1">
      <alignment horizontal="center" vertical="center" wrapText="1"/>
    </xf>
    <xf numFmtId="0" fontId="0" fillId="0" borderId="40" xfId="0" applyBorder="1" applyAlignment="1">
      <alignment/>
    </xf>
    <xf numFmtId="0" fontId="0" fillId="0" borderId="20" xfId="0" applyBorder="1" applyAlignment="1">
      <alignment/>
    </xf>
    <xf numFmtId="0" fontId="0" fillId="0" borderId="41" xfId="0" applyBorder="1" applyAlignment="1">
      <alignment/>
    </xf>
    <xf numFmtId="0" fontId="1" fillId="37" borderId="18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0" fillId="34" borderId="15" xfId="0" applyFill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41" xfId="0" applyBorder="1" applyAlignment="1" applyProtection="1">
      <alignment/>
      <protection/>
    </xf>
    <xf numFmtId="168" fontId="0" fillId="35" borderId="35" xfId="0" applyNumberFormat="1" applyFont="1" applyFill="1" applyBorder="1" applyAlignment="1" applyProtection="1">
      <alignment horizontal="center"/>
      <protection/>
    </xf>
    <xf numFmtId="168" fontId="0" fillId="35" borderId="36" xfId="0" applyNumberFormat="1" applyFont="1" applyFill="1" applyBorder="1" applyAlignment="1" applyProtection="1">
      <alignment horizontal="center"/>
      <protection/>
    </xf>
    <xf numFmtId="0" fontId="1" fillId="37" borderId="22" xfId="0" applyFont="1" applyFill="1" applyBorder="1" applyAlignment="1" applyProtection="1">
      <alignment/>
      <protection/>
    </xf>
    <xf numFmtId="0" fontId="1" fillId="37" borderId="18" xfId="0" applyFont="1" applyFill="1" applyBorder="1" applyAlignment="1" applyProtection="1">
      <alignment/>
      <protection/>
    </xf>
    <xf numFmtId="168" fontId="28" fillId="37" borderId="28" xfId="0" applyNumberFormat="1" applyFont="1" applyFill="1" applyBorder="1" applyAlignment="1" applyProtection="1">
      <alignment horizontal="center"/>
      <protection/>
    </xf>
    <xf numFmtId="168" fontId="28" fillId="37" borderId="18" xfId="0" applyNumberFormat="1" applyFont="1" applyFill="1" applyBorder="1" applyAlignment="1" applyProtection="1">
      <alignment horizontal="center"/>
      <protection/>
    </xf>
    <xf numFmtId="0" fontId="29" fillId="0" borderId="0" xfId="0" applyFont="1" applyFill="1" applyAlignment="1">
      <alignment horizontal="center"/>
    </xf>
    <xf numFmtId="0" fontId="30" fillId="0" borderId="0" xfId="0" applyFont="1" applyAlignment="1">
      <alignment/>
    </xf>
    <xf numFmtId="0" fontId="31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/>
    </xf>
    <xf numFmtId="0" fontId="80" fillId="0" borderId="0" xfId="0" applyFont="1" applyAlignment="1">
      <alignment/>
    </xf>
    <xf numFmtId="0" fontId="81" fillId="0" borderId="0" xfId="0" applyFont="1" applyFill="1" applyBorder="1" applyAlignment="1">
      <alignment/>
    </xf>
    <xf numFmtId="0" fontId="82" fillId="0" borderId="0" xfId="0" applyFont="1" applyFill="1" applyBorder="1" applyAlignment="1">
      <alignment/>
    </xf>
    <xf numFmtId="0" fontId="82" fillId="0" borderId="0" xfId="0" applyFont="1" applyAlignment="1">
      <alignment/>
    </xf>
    <xf numFmtId="0" fontId="82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/>
    </xf>
    <xf numFmtId="0" fontId="18" fillId="34" borderId="27" xfId="0" applyFont="1" applyFill="1" applyBorder="1" applyAlignment="1" applyProtection="1">
      <alignment horizontal="left"/>
      <protection locked="0"/>
    </xf>
    <xf numFmtId="0" fontId="17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18" fillId="34" borderId="12" xfId="0" applyFont="1" applyFill="1" applyBorder="1" applyAlignment="1" applyProtection="1">
      <alignment horizontal="left"/>
      <protection locked="0"/>
    </xf>
    <xf numFmtId="0" fontId="18" fillId="34" borderId="27" xfId="0" applyFont="1" applyFill="1" applyBorder="1" applyAlignment="1" applyProtection="1">
      <alignment horizontal="left"/>
      <protection locked="0"/>
    </xf>
    <xf numFmtId="0" fontId="1" fillId="41" borderId="22" xfId="0" applyFont="1" applyFill="1" applyBorder="1" applyAlignment="1">
      <alignment horizontal="center"/>
    </xf>
    <xf numFmtId="0" fontId="1" fillId="41" borderId="24" xfId="0" applyFont="1" applyFill="1" applyBorder="1" applyAlignment="1">
      <alignment horizontal="center"/>
    </xf>
    <xf numFmtId="0" fontId="1" fillId="41" borderId="18" xfId="0" applyFont="1" applyFill="1" applyBorder="1" applyAlignment="1">
      <alignment horizontal="center"/>
    </xf>
    <xf numFmtId="0" fontId="22" fillId="42" borderId="29" xfId="0" applyFont="1" applyFill="1" applyBorder="1" applyAlignment="1">
      <alignment horizontal="center" vertical="center"/>
    </xf>
    <xf numFmtId="0" fontId="22" fillId="42" borderId="21" xfId="0" applyFont="1" applyFill="1" applyBorder="1" applyAlignment="1">
      <alignment horizontal="center" vertical="center"/>
    </xf>
    <xf numFmtId="0" fontId="22" fillId="42" borderId="42" xfId="0" applyFont="1" applyFill="1" applyBorder="1" applyAlignment="1">
      <alignment horizontal="center" vertical="center"/>
    </xf>
    <xf numFmtId="0" fontId="22" fillId="42" borderId="30" xfId="0" applyFont="1" applyFill="1" applyBorder="1" applyAlignment="1">
      <alignment horizontal="center" vertical="center"/>
    </xf>
    <xf numFmtId="0" fontId="22" fillId="42" borderId="43" xfId="0" applyFont="1" applyFill="1" applyBorder="1" applyAlignment="1">
      <alignment horizontal="center" vertical="center"/>
    </xf>
    <xf numFmtId="0" fontId="22" fillId="42" borderId="44" xfId="0" applyFont="1" applyFill="1" applyBorder="1" applyAlignment="1">
      <alignment horizontal="center" vertical="center"/>
    </xf>
    <xf numFmtId="0" fontId="8" fillId="41" borderId="22" xfId="0" applyFont="1" applyFill="1" applyBorder="1" applyAlignment="1">
      <alignment horizontal="center"/>
    </xf>
    <xf numFmtId="0" fontId="8" fillId="41" borderId="24" xfId="0" applyFont="1" applyFill="1" applyBorder="1" applyAlignment="1">
      <alignment horizontal="center"/>
    </xf>
    <xf numFmtId="0" fontId="8" fillId="41" borderId="18" xfId="0" applyFont="1" applyFill="1" applyBorder="1" applyAlignment="1">
      <alignment horizontal="center"/>
    </xf>
    <xf numFmtId="0" fontId="10" fillId="37" borderId="22" xfId="0" applyFont="1" applyFill="1" applyBorder="1" applyAlignment="1">
      <alignment horizontal="center"/>
    </xf>
    <xf numFmtId="0" fontId="10" fillId="37" borderId="24" xfId="0" applyFont="1" applyFill="1" applyBorder="1" applyAlignment="1">
      <alignment horizontal="center"/>
    </xf>
    <xf numFmtId="0" fontId="0" fillId="0" borderId="14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168" fontId="1" fillId="37" borderId="22" xfId="0" applyNumberFormat="1" applyFont="1" applyFill="1" applyBorder="1" applyAlignment="1">
      <alignment horizontal="center"/>
    </xf>
    <xf numFmtId="168" fontId="1" fillId="37" borderId="24" xfId="0" applyNumberFormat="1" applyFont="1" applyFill="1" applyBorder="1" applyAlignment="1">
      <alignment horizontal="center"/>
    </xf>
    <xf numFmtId="168" fontId="1" fillId="37" borderId="18" xfId="0" applyNumberFormat="1" applyFont="1" applyFill="1" applyBorder="1" applyAlignment="1">
      <alignment horizontal="center"/>
    </xf>
    <xf numFmtId="0" fontId="1" fillId="37" borderId="22" xfId="0" applyFont="1" applyFill="1" applyBorder="1" applyAlignment="1">
      <alignment horizontal="center"/>
    </xf>
    <xf numFmtId="0" fontId="1" fillId="37" borderId="24" xfId="0" applyFont="1" applyFill="1" applyBorder="1" applyAlignment="1">
      <alignment horizontal="center"/>
    </xf>
    <xf numFmtId="0" fontId="1" fillId="37" borderId="18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33" borderId="11" xfId="0" applyFont="1" applyFill="1" applyBorder="1" applyAlignment="1">
      <alignment horizontal="left" vertical="center"/>
    </xf>
    <xf numFmtId="0" fontId="1" fillId="33" borderId="26" xfId="0" applyFont="1" applyFill="1" applyBorder="1" applyAlignment="1">
      <alignment horizontal="left" vertical="center"/>
    </xf>
    <xf numFmtId="0" fontId="15" fillId="42" borderId="45" xfId="0" applyFont="1" applyFill="1" applyBorder="1" applyAlignment="1">
      <alignment horizontal="center"/>
    </xf>
    <xf numFmtId="0" fontId="15" fillId="42" borderId="46" xfId="0" applyFont="1" applyFill="1" applyBorder="1" applyAlignment="1">
      <alignment horizontal="center"/>
    </xf>
    <xf numFmtId="0" fontId="15" fillId="42" borderId="47" xfId="0" applyFont="1" applyFill="1" applyBorder="1" applyAlignment="1">
      <alignment horizontal="center"/>
    </xf>
    <xf numFmtId="0" fontId="15" fillId="42" borderId="37" xfId="0" applyFont="1" applyFill="1" applyBorder="1" applyAlignment="1">
      <alignment horizontal="center"/>
    </xf>
    <xf numFmtId="0" fontId="15" fillId="42" borderId="23" xfId="0" applyFont="1" applyFill="1" applyBorder="1" applyAlignment="1">
      <alignment horizontal="center"/>
    </xf>
    <xf numFmtId="0" fontId="15" fillId="42" borderId="32" xfId="0" applyFont="1" applyFill="1" applyBorder="1" applyAlignment="1">
      <alignment horizontal="center"/>
    </xf>
    <xf numFmtId="0" fontId="12" fillId="0" borderId="43" xfId="0" applyFont="1" applyBorder="1" applyAlignment="1">
      <alignment horizontal="center" vertical="center"/>
    </xf>
    <xf numFmtId="0" fontId="13" fillId="34" borderId="22" xfId="0" applyFont="1" applyFill="1" applyBorder="1" applyAlignment="1">
      <alignment horizontal="right" vertical="center" wrapText="1"/>
    </xf>
    <xf numFmtId="0" fontId="13" fillId="34" borderId="24" xfId="0" applyFont="1" applyFill="1" applyBorder="1" applyAlignment="1">
      <alignment horizontal="right" vertical="center"/>
    </xf>
    <xf numFmtId="0" fontId="20" fillId="42" borderId="12" xfId="0" applyFont="1" applyFill="1" applyBorder="1" applyAlignment="1">
      <alignment horizontal="center" vertical="center"/>
    </xf>
    <xf numFmtId="0" fontId="20" fillId="42" borderId="16" xfId="0" applyFont="1" applyFill="1" applyBorder="1" applyAlignment="1">
      <alignment horizontal="center" vertical="center"/>
    </xf>
    <xf numFmtId="0" fontId="20" fillId="42" borderId="27" xfId="0" applyFont="1" applyFill="1" applyBorder="1" applyAlignment="1">
      <alignment horizontal="center" vertical="center"/>
    </xf>
    <xf numFmtId="0" fontId="12" fillId="42" borderId="12" xfId="0" applyFont="1" applyFill="1" applyBorder="1" applyAlignment="1">
      <alignment horizontal="center" vertical="center"/>
    </xf>
    <xf numFmtId="0" fontId="12" fillId="42" borderId="16" xfId="0" applyFont="1" applyFill="1" applyBorder="1" applyAlignment="1">
      <alignment horizontal="center" vertical="center"/>
    </xf>
    <xf numFmtId="0" fontId="12" fillId="42" borderId="27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61"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  <dxf>
      <font>
        <color indexed="22"/>
      </font>
      <fill>
        <patternFill patternType="lightDown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chartsheet" Target="chartsheets/sheet1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de l'indicateur ICSHA 2021</a:t>
            </a:r>
          </a:p>
        </c:rich>
      </c:tx>
      <c:layout>
        <c:manualLayout>
          <c:xMode val="factor"/>
          <c:yMode val="factor"/>
          <c:x val="0.023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7825"/>
          <c:w val="0.96175"/>
          <c:h val="0.80725"/>
        </c:manualLayout>
      </c:layout>
      <c:lineChart>
        <c:grouping val="standard"/>
        <c:varyColors val="0"/>
        <c:ser>
          <c:idx val="0"/>
          <c:order val="0"/>
          <c:tx>
            <c:strRef>
              <c:f>'ICSHA 2021 annuel'!$B$9</c:f>
              <c:strCache>
                <c:ptCount val="1"/>
                <c:pt idx="0">
                  <c:v>ICSHA 2021 mensuel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'ICSHA 2021 annuel'!$A$10:$A$21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'ICSHA 2021 annuel'!$B$10:$B$21</c:f>
              <c:numCach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</c:ser>
        <c:marker val="1"/>
        <c:axId val="30248018"/>
        <c:axId val="3796707"/>
      </c:lineChart>
      <c:lineChart>
        <c:grouping val="standard"/>
        <c:varyColors val="0"/>
        <c:ser>
          <c:idx val="1"/>
          <c:order val="1"/>
          <c:tx>
            <c:v>ligne100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'ICSHA 2021 annuel'!$A$10:$A$21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'ICSHA 2021 annuel'!$E$10:$E$21</c:f>
              <c:numCache>
                <c:ptCount val="1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</c:numCache>
            </c:numRef>
          </c:val>
          <c:smooth val="0"/>
        </c:ser>
        <c:ser>
          <c:idx val="2"/>
          <c:order val="2"/>
          <c:tx>
            <c:v>ligne80</c:v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'ICSHA 2021 annuel'!$A$10:$A$21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'ICSHA 2021 annuel'!$F$10:$F$21</c:f>
              <c:numCache>
                <c:ptCount val="12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</c:numCache>
            </c:numRef>
          </c:val>
          <c:smooth val="0"/>
        </c:ser>
        <c:marker val="1"/>
        <c:axId val="34170364"/>
        <c:axId val="39097821"/>
      </c:lineChart>
      <c:catAx>
        <c:axId val="30248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96707"/>
        <c:crosses val="autoZero"/>
        <c:auto val="1"/>
        <c:lblOffset val="100"/>
        <c:tickLblSkip val="1"/>
        <c:noMultiLvlLbl val="0"/>
      </c:catAx>
      <c:valAx>
        <c:axId val="3796707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objectif personnalisé</a:t>
                </a:r>
              </a:p>
            </c:rich>
          </c:tx>
          <c:layout>
            <c:manualLayout>
              <c:xMode val="factor"/>
              <c:yMode val="factor"/>
              <c:x val="-0.009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48018"/>
        <c:crossesAt val="1"/>
        <c:crossBetween val="between"/>
        <c:dispUnits/>
        <c:majorUnit val="100"/>
        <c:minorUnit val="10"/>
      </c:valAx>
      <c:catAx>
        <c:axId val="341703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9097821"/>
        <c:crosses val="max"/>
        <c:auto val="1"/>
        <c:lblOffset val="100"/>
        <c:tickLblSkip val="1"/>
        <c:noMultiLvlLbl val="0"/>
      </c:catAx>
      <c:valAx>
        <c:axId val="39097821"/>
        <c:scaling>
          <c:orientation val="minMax"/>
        </c:scaling>
        <c:axPos val="l"/>
        <c:delete val="1"/>
        <c:majorTickMark val="out"/>
        <c:minorTickMark val="none"/>
        <c:tickLblPos val="nextTo"/>
        <c:crossAx val="3417036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14">
    <tabColor indexed="45"/>
  </sheetPr>
  <sheetViews>
    <sheetView workbookViewId="0"/>
  </sheetViews>
  <pageMargins left="0.48" right="0.43" top="0.48" bottom="0.7" header="0.3" footer="0.4"/>
  <pageSetup horizontalDpi="600" verticalDpi="600" orientation="landscape" paperSize="9"/>
  <headerFooter>
    <oddFooter>&amp;C&amp;9Edité le 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800100</xdr:colOff>
      <xdr:row>34</xdr:row>
      <xdr:rowOff>28575</xdr:rowOff>
    </xdr:from>
    <xdr:to>
      <xdr:col>4</xdr:col>
      <xdr:colOff>1847850</xdr:colOff>
      <xdr:row>39</xdr:row>
      <xdr:rowOff>85725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5772150"/>
          <a:ext cx="10477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1438275</xdr:colOff>
      <xdr:row>39</xdr:row>
      <xdr:rowOff>142875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" y="5743575"/>
          <a:ext cx="14382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0.01075</cdr:x>
      <cdr:y>0.0565</cdr:y>
    </cdr:from>
    <cdr:to>
      <cdr:x>0.315</cdr:x>
      <cdr:y>0.09875</cdr:y>
    </cdr:to>
    <cdr:sp textlink="'info service'!$C$12">
      <cdr:nvSpPr>
        <cdr:cNvPr id="1" name="Text Box 2"/>
        <cdr:cNvSpPr txBox="1">
          <a:spLocks noChangeArrowheads="1"/>
        </cdr:cNvSpPr>
      </cdr:nvSpPr>
      <cdr:spPr>
        <a:xfrm>
          <a:off x="104775" y="361950"/>
          <a:ext cx="2990850" cy="276225"/>
        </a:xfrm>
        <a:prstGeom prst="rect">
          <a:avLst/>
        </a:prstGeom>
        <a:solidFill>
          <a:srgbClr val="CCFFFF"/>
        </a:solidFill>
        <a:ln w="9525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fld id="{9cc335b9-ab14-4d32-b0b2-b3eaf41e77a9}" type="TxLink">
            <a:rPr lang="en-US" cap="none" sz="1100" b="0" i="0" u="none" baseline="0">
              <a:solidFill>
                <a:srgbClr val="000000"/>
              </a:solidFill>
            </a:rPr>
            <a:t> </a:t>
          </a:fld>
        </a:p>
      </cdr:txBody>
    </cdr:sp>
  </cdr:relSizeAnchor>
  <cdr:relSizeAnchor xmlns:cdr="http://schemas.openxmlformats.org/drawingml/2006/chartDrawing">
    <cdr:from>
      <cdr:x>0.73575</cdr:x>
      <cdr:y>0.0095</cdr:y>
    </cdr:from>
    <cdr:to>
      <cdr:x>0.99825</cdr:x>
      <cdr:y>0.18225</cdr:y>
    </cdr:to>
    <cdr:sp fLocksText="0">
      <cdr:nvSpPr>
        <cdr:cNvPr id="2" name="Text Box 3"/>
        <cdr:cNvSpPr txBox="1">
          <a:spLocks noChangeArrowheads="1"/>
        </cdr:cNvSpPr>
      </cdr:nvSpPr>
      <cdr:spPr>
        <a:xfrm>
          <a:off x="7229475" y="57150"/>
          <a:ext cx="2581275" cy="11144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0.3655</cdr:x>
      <cdr:y>0.07925</cdr:y>
    </cdr:from>
    <cdr:to>
      <cdr:x>0.63825</cdr:x>
      <cdr:y>0.1555</cdr:y>
    </cdr:to>
    <cdr:sp textlink="'info service'!$B$30">
      <cdr:nvSpPr>
        <cdr:cNvPr id="3" name="Text Box 7"/>
        <cdr:cNvSpPr txBox="1">
          <a:spLocks noChangeArrowheads="1"/>
        </cdr:cNvSpPr>
      </cdr:nvSpPr>
      <cdr:spPr>
        <a:xfrm>
          <a:off x="3590925" y="504825"/>
          <a:ext cx="267652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41148" rIns="45720" bIns="0"/>
        <a:p>
          <a:pPr algn="ctr">
            <a:defRPr/>
          </a:pPr>
          <a:fld id="{2ce7a427-58b0-4f38-9f29-fa4b9fb786be}" type="TxLink"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Année </a:t>
          </a:fld>
        </a:p>
      </cdr:txBody>
    </cdr:sp>
  </cdr:relSizeAnchor>
  <cdr:relSizeAnchor xmlns:cdr="http://schemas.openxmlformats.org/drawingml/2006/chartDrawing">
    <cdr:from>
      <cdr:x>0.01725</cdr:x>
      <cdr:y>0.1065</cdr:y>
    </cdr:from>
    <cdr:to>
      <cdr:x>0.315</cdr:x>
      <cdr:y>0.13875</cdr:y>
    </cdr:to>
    <cdr:sp textlink="'info service'!$B$29">
      <cdr:nvSpPr>
        <cdr:cNvPr id="4" name="Text Box 8"/>
        <cdr:cNvSpPr txBox="1">
          <a:spLocks noChangeArrowheads="1"/>
        </cdr:cNvSpPr>
      </cdr:nvSpPr>
      <cdr:spPr>
        <a:xfrm>
          <a:off x="161925" y="676275"/>
          <a:ext cx="2924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fld id="{8331532c-a323-4775-b114-cee9633f9f13}" type="TxLink"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SERVICE: </a:t>
          </a:fld>
        </a:p>
      </cdr:txBody>
    </cdr:sp>
  </cdr:relSizeAnchor>
  <cdr:relSizeAnchor xmlns:cdr="http://schemas.openxmlformats.org/drawingml/2006/chartDrawing">
    <cdr:from>
      <cdr:x>0.03825</cdr:x>
      <cdr:y>0.51475</cdr:y>
    </cdr:from>
    <cdr:to>
      <cdr:x>0.1</cdr:x>
      <cdr:y>0.5655</cdr:y>
    </cdr:to>
    <cdr:sp>
      <cdr:nvSpPr>
        <cdr:cNvPr id="5" name="Text Box 14"/>
        <cdr:cNvSpPr txBox="1">
          <a:spLocks noChangeArrowheads="1"/>
        </cdr:cNvSpPr>
      </cdr:nvSpPr>
      <cdr:spPr>
        <a:xfrm>
          <a:off x="371475" y="3305175"/>
          <a:ext cx="6096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Classe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0.03725</cdr:x>
      <cdr:y>0.5825</cdr:y>
    </cdr:from>
    <cdr:to>
      <cdr:x>0.099</cdr:x>
      <cdr:y>0.633</cdr:y>
    </cdr:to>
    <cdr:sp>
      <cdr:nvSpPr>
        <cdr:cNvPr id="6" name="Text Box 19"/>
        <cdr:cNvSpPr txBox="1">
          <a:spLocks noChangeArrowheads="1"/>
        </cdr:cNvSpPr>
      </cdr:nvSpPr>
      <cdr:spPr>
        <a:xfrm>
          <a:off x="361950" y="3743325"/>
          <a:ext cx="6096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Classe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</a:p>
      </cdr:txBody>
    </cdr:sp>
  </cdr:relSizeAnchor>
  <cdr:relSizeAnchor xmlns:cdr="http://schemas.openxmlformats.org/drawingml/2006/chartDrawing">
    <cdr:from>
      <cdr:x>0.03925</cdr:x>
      <cdr:y>0.65</cdr:y>
    </cdr:from>
    <cdr:to>
      <cdr:x>0.101</cdr:x>
      <cdr:y>0.70075</cdr:y>
    </cdr:to>
    <cdr:sp>
      <cdr:nvSpPr>
        <cdr:cNvPr id="7" name="Text Box 20"/>
        <cdr:cNvSpPr txBox="1">
          <a:spLocks noChangeArrowheads="1"/>
        </cdr:cNvSpPr>
      </cdr:nvSpPr>
      <cdr:spPr>
        <a:xfrm>
          <a:off x="381000" y="4181475"/>
          <a:ext cx="6096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Classe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829800" cy="6438900"/>
    <xdr:graphicFrame>
      <xdr:nvGraphicFramePr>
        <xdr:cNvPr id="1" name="Shape 1025"/>
        <xdr:cNvGraphicFramePr/>
      </xdr:nvGraphicFramePr>
      <xdr:xfrm>
        <a:off x="0" y="0"/>
        <a:ext cx="982980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38</xdr:row>
      <xdr:rowOff>9525</xdr:rowOff>
    </xdr:from>
    <xdr:to>
      <xdr:col>0</xdr:col>
      <xdr:colOff>657225</xdr:colOff>
      <xdr:row>39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542925" y="6419850"/>
          <a:ext cx="1143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38</xdr:row>
      <xdr:rowOff>9525</xdr:rowOff>
    </xdr:from>
    <xdr:to>
      <xdr:col>1</xdr:col>
      <xdr:colOff>333375</xdr:colOff>
      <xdr:row>39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2428875" y="6419850"/>
          <a:ext cx="1714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L41"/>
  <sheetViews>
    <sheetView showGridLines="0" tabSelected="1" zoomScalePageLayoutView="0" workbookViewId="0" topLeftCell="A1">
      <selection activeCell="C12" sqref="C12:D12"/>
    </sheetView>
  </sheetViews>
  <sheetFormatPr defaultColWidth="11.421875" defaultRowHeight="12.75"/>
  <cols>
    <col min="1" max="1" width="8.421875" style="40" customWidth="1"/>
    <col min="2" max="5" width="31.7109375" style="0" customWidth="1"/>
    <col min="7" max="7" width="14.57421875" style="0" customWidth="1"/>
  </cols>
  <sheetData>
    <row r="1" spans="1:11" ht="23.25">
      <c r="A1" s="155" t="s">
        <v>130</v>
      </c>
      <c r="B1" s="155"/>
      <c r="C1" s="155"/>
      <c r="D1" s="155"/>
      <c r="E1" s="155"/>
      <c r="F1" s="100"/>
      <c r="G1" s="100"/>
      <c r="H1" s="100"/>
      <c r="I1" s="100"/>
      <c r="J1" s="100"/>
      <c r="K1" s="100"/>
    </row>
    <row r="2" spans="2:11" ht="12.75">
      <c r="B2" s="36"/>
      <c r="C2" s="36"/>
      <c r="D2" s="36"/>
      <c r="E2" s="36"/>
      <c r="F2" s="36"/>
      <c r="G2" s="36"/>
      <c r="H2" s="35"/>
      <c r="I2" s="35"/>
      <c r="J2" s="35"/>
      <c r="K2" s="35"/>
    </row>
    <row r="3" spans="1:11" ht="18">
      <c r="A3" s="158" t="s">
        <v>7</v>
      </c>
      <c r="B3" s="158"/>
      <c r="C3" s="158"/>
      <c r="D3" s="158"/>
      <c r="E3" s="158"/>
      <c r="F3" s="98"/>
      <c r="G3" s="98"/>
      <c r="H3" s="98"/>
      <c r="I3" s="98"/>
      <c r="J3" s="98"/>
      <c r="K3" s="98"/>
    </row>
    <row r="4" spans="1:11" ht="12.75">
      <c r="A4" s="41"/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2:11" ht="12.75"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2:11" ht="12.75">
      <c r="B6" s="35"/>
      <c r="C6" s="35"/>
      <c r="D6" s="35"/>
      <c r="E6" s="35"/>
      <c r="F6" s="35"/>
      <c r="G6" s="35"/>
      <c r="H6" s="35"/>
      <c r="I6" s="35"/>
      <c r="J6" s="35"/>
      <c r="K6" s="35"/>
    </row>
    <row r="7" spans="1:11" ht="15">
      <c r="A7" s="117" t="s">
        <v>106</v>
      </c>
      <c r="B7" s="35"/>
      <c r="C7" s="35"/>
      <c r="D7" s="35"/>
      <c r="E7" s="35"/>
      <c r="F7" s="35"/>
      <c r="G7" s="35"/>
      <c r="H7" s="35"/>
      <c r="I7" s="35"/>
      <c r="J7" s="35"/>
      <c r="K7" s="35"/>
    </row>
    <row r="8" spans="2:11" ht="12.75"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1:11" ht="12.75">
      <c r="A9" s="42"/>
      <c r="B9" s="37"/>
      <c r="C9" s="37"/>
      <c r="D9" s="37"/>
      <c r="E9" s="37"/>
      <c r="F9" s="37"/>
      <c r="G9" s="37"/>
      <c r="H9" s="37"/>
      <c r="I9" s="37"/>
      <c r="J9" s="37"/>
      <c r="K9" s="37"/>
    </row>
    <row r="10" spans="2:11" ht="12.75">
      <c r="B10" s="35"/>
      <c r="C10" s="35"/>
      <c r="D10" s="35"/>
      <c r="E10" s="35"/>
      <c r="F10" s="35"/>
      <c r="G10" s="35"/>
      <c r="H10" s="35"/>
      <c r="I10" s="35"/>
      <c r="J10" s="35"/>
      <c r="K10" s="35"/>
    </row>
    <row r="11" spans="2:11" ht="12.75">
      <c r="B11" s="35"/>
      <c r="C11" s="35"/>
      <c r="D11" s="35"/>
      <c r="E11" s="35"/>
      <c r="F11" s="35"/>
      <c r="G11" s="35"/>
      <c r="H11" s="35"/>
      <c r="I11" s="35"/>
      <c r="J11" s="35"/>
      <c r="K11" s="35"/>
    </row>
    <row r="12" spans="2:11" ht="15">
      <c r="B12" s="47" t="s">
        <v>8</v>
      </c>
      <c r="C12" s="159"/>
      <c r="D12" s="160"/>
      <c r="E12" s="94"/>
      <c r="F12" s="94"/>
      <c r="G12" s="94"/>
      <c r="H12" s="94"/>
      <c r="K12" s="35"/>
    </row>
    <row r="13" spans="2:11" ht="12.75">
      <c r="B13" s="35"/>
      <c r="C13" s="35"/>
      <c r="D13" s="35"/>
      <c r="E13" s="35"/>
      <c r="F13" s="35"/>
      <c r="G13" s="35"/>
      <c r="H13" s="35"/>
      <c r="I13" s="35"/>
      <c r="J13" s="35"/>
      <c r="K13" s="35"/>
    </row>
    <row r="14" spans="2:11" ht="15">
      <c r="B14" s="52" t="s">
        <v>49</v>
      </c>
      <c r="C14" s="159"/>
      <c r="D14" s="156"/>
      <c r="E14" s="81"/>
      <c r="F14" s="95"/>
      <c r="G14" s="95"/>
      <c r="H14" s="95"/>
      <c r="I14" s="35"/>
      <c r="J14" s="35"/>
      <c r="K14" s="35"/>
    </row>
    <row r="15" spans="2:11" ht="12.75">
      <c r="B15" s="35"/>
      <c r="C15" s="35"/>
      <c r="D15" s="35"/>
      <c r="E15" s="35"/>
      <c r="F15" s="35"/>
      <c r="G15" s="35"/>
      <c r="H15" s="35"/>
      <c r="I15" s="35"/>
      <c r="J15" s="35"/>
      <c r="K15" s="35"/>
    </row>
    <row r="16" spans="2:11" ht="15">
      <c r="B16" s="47" t="s">
        <v>107</v>
      </c>
      <c r="C16" s="55" t="s">
        <v>108</v>
      </c>
      <c r="D16" s="35"/>
      <c r="E16" s="35"/>
      <c r="F16" s="35"/>
      <c r="G16" s="35"/>
      <c r="H16" s="35"/>
      <c r="I16" s="35"/>
      <c r="J16" s="35"/>
      <c r="K16" s="35"/>
    </row>
    <row r="17" spans="2:11" ht="12.75">
      <c r="B17" s="35"/>
      <c r="C17" s="35"/>
      <c r="D17" s="35"/>
      <c r="E17" s="35"/>
      <c r="F17" s="35"/>
      <c r="G17" s="35"/>
      <c r="H17" s="35"/>
      <c r="I17" s="35"/>
      <c r="J17" s="35"/>
      <c r="K17" s="35"/>
    </row>
    <row r="18" spans="2:11" ht="15.75">
      <c r="B18" s="97" t="s">
        <v>71</v>
      </c>
      <c r="C18" s="97" t="s">
        <v>72</v>
      </c>
      <c r="D18" s="97" t="s">
        <v>73</v>
      </c>
      <c r="E18" s="97" t="s">
        <v>74</v>
      </c>
      <c r="F18" s="94"/>
      <c r="G18" s="94"/>
      <c r="H18" s="35"/>
      <c r="J18" s="35"/>
      <c r="K18" s="35"/>
    </row>
    <row r="19" spans="2:11" ht="12.75">
      <c r="B19" s="109"/>
      <c r="C19" s="109"/>
      <c r="D19" s="109"/>
      <c r="E19" s="109"/>
      <c r="F19" s="35"/>
      <c r="G19" s="35"/>
      <c r="H19" s="35"/>
      <c r="J19" s="35"/>
      <c r="K19" s="35"/>
    </row>
    <row r="20" spans="2:11" ht="15">
      <c r="B20" s="146">
        <f>IF(AND(ISERROR(SEARCH("PAD",SERVICE1)),ISERROR(SEARCH("Médico",SERVICE1))),0,10)</f>
        <v>0</v>
      </c>
      <c r="C20" s="146">
        <f>IF(AND(ISERROR(SEARCH("PAD",SERVICE2)),ISERROR(SEARCH("Médico",SERVICE2))),0,10)</f>
        <v>0</v>
      </c>
      <c r="D20" s="146">
        <f>IF(AND(ISERROR(SEARCH("PAD",SERVICE3)),ISERROR(SEARCH("Médico",SERVICE3))),0,10)</f>
        <v>0</v>
      </c>
      <c r="E20" s="146">
        <f>IF(AND(ISERROR(SEARCH("PAD",SERVICE4)),ISERROR(SEARCH("Médico",SERVICE4))),0,10)</f>
        <v>0</v>
      </c>
      <c r="H20" s="35"/>
      <c r="I20" s="35"/>
      <c r="J20" s="35"/>
      <c r="K20" s="35"/>
    </row>
    <row r="21" spans="2:12" ht="15">
      <c r="B21" s="118" t="s">
        <v>43</v>
      </c>
      <c r="C21" s="79"/>
      <c r="D21" s="79"/>
      <c r="E21" s="115" t="s">
        <v>93</v>
      </c>
      <c r="F21" s="80"/>
      <c r="G21" s="80"/>
      <c r="H21" s="79"/>
      <c r="I21" s="79"/>
      <c r="J21" s="79"/>
      <c r="K21" s="79"/>
      <c r="L21" s="79"/>
    </row>
    <row r="22" spans="2:12" ht="15">
      <c r="B22" s="48"/>
      <c r="C22" s="79"/>
      <c r="D22" s="79"/>
      <c r="E22" s="115" t="s">
        <v>94</v>
      </c>
      <c r="F22" s="80"/>
      <c r="G22" s="80"/>
      <c r="H22" s="79"/>
      <c r="I22" s="79"/>
      <c r="J22" s="79"/>
      <c r="K22" s="79"/>
      <c r="L22" s="79"/>
    </row>
    <row r="23" spans="2:11" ht="15">
      <c r="B23" s="55" t="s">
        <v>105</v>
      </c>
      <c r="D23" s="35"/>
      <c r="F23" s="35"/>
      <c r="G23" s="35"/>
      <c r="H23" s="35"/>
      <c r="I23" s="35"/>
      <c r="J23" s="35"/>
      <c r="K23" s="35"/>
    </row>
    <row r="24" spans="2:11" ht="15">
      <c r="B24" s="56" t="s">
        <v>104</v>
      </c>
      <c r="D24" s="35"/>
      <c r="E24" s="75"/>
      <c r="F24" s="35"/>
      <c r="G24" s="35"/>
      <c r="H24" s="35"/>
      <c r="I24" s="35"/>
      <c r="J24" s="35"/>
      <c r="K24" s="35"/>
    </row>
    <row r="25" spans="2:11" ht="15">
      <c r="B25" s="56"/>
      <c r="D25" s="35"/>
      <c r="E25" s="75"/>
      <c r="F25" s="35"/>
      <c r="G25" s="35"/>
      <c r="H25" s="35"/>
      <c r="I25" s="35"/>
      <c r="J25" s="35"/>
      <c r="K25" s="35"/>
    </row>
    <row r="26" spans="4:11" ht="12.75">
      <c r="D26" s="35"/>
      <c r="F26" s="35"/>
      <c r="G26" s="35"/>
      <c r="H26" s="35"/>
      <c r="I26" s="35"/>
      <c r="J26" s="35"/>
      <c r="K26" s="35"/>
    </row>
    <row r="27" spans="2:11" ht="15">
      <c r="B27" s="99" t="s">
        <v>17</v>
      </c>
      <c r="C27" s="46"/>
      <c r="D27" s="35"/>
      <c r="F27" s="35"/>
      <c r="G27" s="35"/>
      <c r="H27" s="35"/>
      <c r="I27" s="35"/>
      <c r="J27" s="35"/>
      <c r="K27" s="35"/>
    </row>
    <row r="28" spans="2:11" ht="13.5" customHeight="1">
      <c r="B28" s="35"/>
      <c r="C28" s="35"/>
      <c r="D28" s="35"/>
      <c r="E28" s="35"/>
      <c r="F28" s="35"/>
      <c r="G28" s="35"/>
      <c r="H28" s="35"/>
      <c r="I28" s="35"/>
      <c r="J28" s="35"/>
      <c r="K28" s="35"/>
    </row>
    <row r="29" spans="2:11" ht="12.75" hidden="1">
      <c r="B29" s="35" t="str">
        <f>"SERVICE: "&amp;C14</f>
        <v>SERVICE: </v>
      </c>
      <c r="C29" s="35"/>
      <c r="D29" s="35"/>
      <c r="E29" s="35"/>
      <c r="F29" s="35"/>
      <c r="G29" s="35"/>
      <c r="H29" s="35"/>
      <c r="J29" s="35"/>
      <c r="K29" s="35"/>
    </row>
    <row r="30" spans="2:11" ht="12.75" hidden="1">
      <c r="B30" s="35" t="str">
        <f>"Année "&amp;ANNEE</f>
        <v>Année </v>
      </c>
      <c r="C30" s="35"/>
      <c r="D30" s="35"/>
      <c r="E30" s="35"/>
      <c r="F30" s="35"/>
      <c r="G30" s="35"/>
      <c r="H30" s="35"/>
      <c r="J30" s="35"/>
      <c r="K30" s="35"/>
    </row>
    <row r="31" spans="2:11" ht="12.75">
      <c r="B31" s="35"/>
      <c r="C31" s="35"/>
      <c r="D31" s="35"/>
      <c r="E31" s="35"/>
      <c r="F31" s="35"/>
      <c r="G31" s="35"/>
      <c r="H31" s="35"/>
      <c r="I31" s="35"/>
      <c r="J31" s="35"/>
      <c r="K31" s="35"/>
    </row>
    <row r="32" spans="2:11" ht="12.75">
      <c r="B32" s="35"/>
      <c r="C32" s="35"/>
      <c r="D32" s="35"/>
      <c r="E32" s="35"/>
      <c r="F32" s="35"/>
      <c r="G32" s="35"/>
      <c r="H32" s="35"/>
      <c r="I32" s="35"/>
      <c r="J32" s="35"/>
      <c r="K32" s="35"/>
    </row>
    <row r="33" spans="2:11" ht="12.75">
      <c r="B33" s="35"/>
      <c r="C33" s="35"/>
      <c r="D33" s="35"/>
      <c r="E33" s="35"/>
      <c r="F33" s="35"/>
      <c r="G33" s="35"/>
      <c r="H33" s="35"/>
      <c r="I33" s="35"/>
      <c r="J33" s="35"/>
      <c r="K33" s="35"/>
    </row>
    <row r="34" spans="2:11" ht="12.75">
      <c r="B34" s="35"/>
      <c r="C34" s="35"/>
      <c r="D34" s="35"/>
      <c r="E34" s="35"/>
      <c r="F34" s="35"/>
      <c r="G34" s="35"/>
      <c r="H34" s="35"/>
      <c r="I34" s="35"/>
      <c r="J34" s="35"/>
      <c r="K34" s="35"/>
    </row>
    <row r="35" spans="2:11" ht="12.75">
      <c r="B35" s="157" t="s">
        <v>131</v>
      </c>
      <c r="C35" s="157"/>
      <c r="D35" s="157"/>
      <c r="E35" s="157"/>
      <c r="F35" s="35"/>
      <c r="I35" s="35"/>
      <c r="J35" s="35"/>
      <c r="K35" s="35"/>
    </row>
    <row r="36" spans="2:11" ht="12.75">
      <c r="B36" s="157" t="s">
        <v>129</v>
      </c>
      <c r="C36" s="157"/>
      <c r="D36" s="157"/>
      <c r="E36" s="157"/>
      <c r="F36" s="96"/>
      <c r="J36" s="35"/>
      <c r="K36" s="35"/>
    </row>
    <row r="37" spans="2:11" ht="12.75">
      <c r="B37" s="35"/>
      <c r="C37" s="35"/>
      <c r="D37" s="35"/>
      <c r="E37" s="35"/>
      <c r="F37" s="35"/>
      <c r="G37" s="35"/>
      <c r="H37" s="35"/>
      <c r="I37" s="35"/>
      <c r="J37" s="35"/>
      <c r="K37" s="35"/>
    </row>
    <row r="38" spans="2:11" ht="12.75">
      <c r="B38" s="35"/>
      <c r="C38" s="35"/>
      <c r="D38" s="35"/>
      <c r="E38" s="35"/>
      <c r="F38" s="35"/>
      <c r="G38" s="35"/>
      <c r="H38" s="35"/>
      <c r="I38" s="35"/>
      <c r="J38" s="35"/>
      <c r="K38" s="35"/>
    </row>
    <row r="39" spans="2:11" ht="12.75">
      <c r="B39" s="35"/>
      <c r="C39" s="35"/>
      <c r="D39" s="35"/>
      <c r="E39" s="35"/>
      <c r="F39" s="35"/>
      <c r="G39" s="35"/>
      <c r="H39" s="35"/>
      <c r="I39" s="35"/>
      <c r="J39" s="35"/>
      <c r="K39" s="35"/>
    </row>
    <row r="40" spans="2:11" ht="12.75">
      <c r="B40" s="35"/>
      <c r="C40" s="35"/>
      <c r="D40" s="35"/>
      <c r="E40" s="35"/>
      <c r="F40" s="35"/>
      <c r="G40" s="35"/>
      <c r="H40" s="35"/>
      <c r="I40" s="35"/>
      <c r="J40" s="35"/>
      <c r="K40" s="35"/>
    </row>
    <row r="41" spans="2:11" ht="12.75">
      <c r="B41" s="35"/>
      <c r="C41" s="35"/>
      <c r="D41" s="35"/>
      <c r="E41" s="35"/>
      <c r="F41" s="35"/>
      <c r="G41" s="35"/>
      <c r="H41" s="35"/>
      <c r="I41" s="35"/>
      <c r="J41" s="35"/>
      <c r="K41" s="35"/>
    </row>
  </sheetData>
  <sheetProtection password="CF21" sheet="1" selectLockedCells="1"/>
  <mergeCells count="6">
    <mergeCell ref="A1:E1"/>
    <mergeCell ref="C14:D14"/>
    <mergeCell ref="B35:E35"/>
    <mergeCell ref="B36:E36"/>
    <mergeCell ref="A3:E3"/>
    <mergeCell ref="C12:D12"/>
  </mergeCells>
  <dataValidations count="2">
    <dataValidation type="whole" allowBlank="1" showInputMessage="1" showErrorMessage="1" errorTitle="Erreur de saisie" error="Veuillez saisir les 4 chiffres de l'année" sqref="C27">
      <formula1>2000</formula1>
      <formula2>2100</formula2>
    </dataValidation>
    <dataValidation type="list" allowBlank="1" showInputMessage="1" showErrorMessage="1" errorTitle="Erreur de saisie" error="Veuillez choisir une spécialité de la liste." sqref="B19:E19">
      <formula1>specialite</formula1>
    </dataValidation>
  </dataValidations>
  <printOptions/>
  <pageMargins left="0.56" right="0.17" top="0.85" bottom="0.59" header="0.4921259845" footer="0.4921259845"/>
  <pageSetup horizontalDpi="600" verticalDpi="600" orientation="landscape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2:H37"/>
  <sheetViews>
    <sheetView showGridLines="0" zoomScalePageLayoutView="0" workbookViewId="0" topLeftCell="A1">
      <selection activeCell="B8" sqref="B8"/>
    </sheetView>
  </sheetViews>
  <sheetFormatPr defaultColWidth="11.421875" defaultRowHeight="12.75"/>
  <cols>
    <col min="1" max="1" width="29.140625" style="0" bestFit="1" customWidth="1"/>
    <col min="2" max="2" width="23.140625" style="0" customWidth="1"/>
    <col min="3" max="8" width="15.7109375" style="0" customWidth="1"/>
    <col min="9" max="9" width="7.421875" style="0" customWidth="1"/>
    <col min="10" max="11" width="6.140625" style="0" customWidth="1"/>
    <col min="12" max="12" width="10.140625" style="0" customWidth="1"/>
    <col min="13" max="13" width="7.00390625" style="0" customWidth="1"/>
    <col min="14" max="14" width="18.140625" style="0" customWidth="1"/>
    <col min="15" max="15" width="17.00390625" style="0" customWidth="1"/>
    <col min="16" max="16" width="9.00390625" style="0" customWidth="1"/>
    <col min="17" max="17" width="8.421875" style="0" customWidth="1"/>
    <col min="18" max="18" width="7.421875" style="0" customWidth="1"/>
    <col min="19" max="19" width="10.00390625" style="0" customWidth="1"/>
  </cols>
  <sheetData>
    <row r="2" spans="1:7" ht="20.25">
      <c r="A2" s="5" t="s">
        <v>135</v>
      </c>
      <c r="C2" s="164">
        <f>IF('info service'!C14="","",'info service'!C14)</f>
      </c>
      <c r="D2" s="165"/>
      <c r="E2" s="165"/>
      <c r="F2" s="166"/>
      <c r="G2" s="35"/>
    </row>
    <row r="3" spans="1:7" ht="20.25">
      <c r="A3" s="5" t="s">
        <v>1</v>
      </c>
      <c r="C3" s="167"/>
      <c r="D3" s="168"/>
      <c r="E3" s="168"/>
      <c r="F3" s="169"/>
      <c r="G3" s="35"/>
    </row>
    <row r="4" spans="1:4" ht="12.75">
      <c r="A4" s="2"/>
      <c r="B4" s="2"/>
      <c r="D4" s="2"/>
    </row>
    <row r="5" spans="1:4" ht="12.75">
      <c r="A5" s="2"/>
      <c r="B5" s="4" t="s">
        <v>16</v>
      </c>
      <c r="C5" s="4" t="s">
        <v>17</v>
      </c>
      <c r="D5" s="2"/>
    </row>
    <row r="6" spans="1:3" ht="12.75">
      <c r="A6" s="9" t="s">
        <v>10</v>
      </c>
      <c r="B6" s="15" t="s">
        <v>22</v>
      </c>
      <c r="C6" s="34" t="str">
        <f>IF(ANNEE="","-",ANNEE)</f>
        <v>-</v>
      </c>
    </row>
    <row r="8" spans="1:4" ht="12.75">
      <c r="A8" s="1" t="s">
        <v>11</v>
      </c>
      <c r="B8" s="8"/>
      <c r="C8" s="76" t="s">
        <v>61</v>
      </c>
      <c r="D8" s="3"/>
    </row>
    <row r="9" spans="1:4" ht="13.5" thickBot="1">
      <c r="A9" s="2"/>
      <c r="B9" s="2"/>
      <c r="C9" s="2"/>
      <c r="D9" s="2"/>
    </row>
    <row r="10" spans="1:8" ht="13.5" thickBot="1">
      <c r="A10" s="161" t="s">
        <v>9</v>
      </c>
      <c r="B10" s="162"/>
      <c r="C10" s="162"/>
      <c r="D10" s="162"/>
      <c r="E10" s="162"/>
      <c r="F10" s="162"/>
      <c r="G10" s="162"/>
      <c r="H10" s="163"/>
    </row>
    <row r="11" spans="1:8" ht="12.75">
      <c r="A11" s="11" t="s">
        <v>51</v>
      </c>
      <c r="B11" s="2"/>
      <c r="C11" s="113"/>
      <c r="D11" s="113"/>
      <c r="E11" s="114"/>
      <c r="F11" s="114"/>
      <c r="G11" s="114"/>
      <c r="H11" s="114"/>
    </row>
    <row r="12" spans="1:8" ht="12.75">
      <c r="A12" s="12" t="s">
        <v>50</v>
      </c>
      <c r="B12" s="14"/>
      <c r="C12" s="53">
        <f>août!C14</f>
        <v>0</v>
      </c>
      <c r="D12" s="53">
        <f>août!D14</f>
        <v>0</v>
      </c>
      <c r="E12" s="53">
        <f>août!E14</f>
        <v>0</v>
      </c>
      <c r="F12" s="53">
        <f>août!F14</f>
        <v>0</v>
      </c>
      <c r="G12" s="53">
        <f>août!G14</f>
        <v>0</v>
      </c>
      <c r="H12" s="53">
        <f>août!H14</f>
        <v>0</v>
      </c>
    </row>
    <row r="13" spans="1:8" ht="12.75">
      <c r="A13" s="12" t="str">
        <f>"Nb de flacons livrés en "&amp;B6</f>
        <v>Nb de flacons livrés en SEPTEMBRE</v>
      </c>
      <c r="B13" s="22"/>
      <c r="C13" s="20"/>
      <c r="D13" s="20"/>
      <c r="E13" s="20"/>
      <c r="F13" s="20"/>
      <c r="G13" s="20"/>
      <c r="H13" s="20"/>
    </row>
    <row r="14" spans="1:8" ht="12.75" customHeight="1">
      <c r="A14" s="12" t="s">
        <v>6</v>
      </c>
      <c r="B14" s="14"/>
      <c r="C14" s="20"/>
      <c r="D14" s="20"/>
      <c r="E14" s="20"/>
      <c r="F14" s="20"/>
      <c r="G14" s="20"/>
      <c r="H14" s="20"/>
    </row>
    <row r="15" spans="1:8" ht="12.75">
      <c r="A15" s="11"/>
      <c r="B15" s="2"/>
      <c r="C15" s="44">
        <f aca="true" t="shared" si="0" ref="C15:H15">C11/1000</f>
        <v>0</v>
      </c>
      <c r="D15" s="44">
        <f t="shared" si="0"/>
        <v>0</v>
      </c>
      <c r="E15" s="44">
        <f t="shared" si="0"/>
        <v>0</v>
      </c>
      <c r="F15" s="44">
        <f t="shared" si="0"/>
        <v>0</v>
      </c>
      <c r="G15" s="44">
        <f t="shared" si="0"/>
        <v>0</v>
      </c>
      <c r="H15" s="44">
        <f t="shared" si="0"/>
        <v>0</v>
      </c>
    </row>
    <row r="16" spans="1:8" ht="12.75">
      <c r="A16" s="12" t="s">
        <v>12</v>
      </c>
      <c r="B16" s="14"/>
      <c r="C16" s="21">
        <f aca="true" t="shared" si="1" ref="C16:H16">C12+C13-C14</f>
        <v>0</v>
      </c>
      <c r="D16" s="21">
        <f t="shared" si="1"/>
        <v>0</v>
      </c>
      <c r="E16" s="21">
        <f t="shared" si="1"/>
        <v>0</v>
      </c>
      <c r="F16" s="21">
        <f t="shared" si="1"/>
        <v>0</v>
      </c>
      <c r="G16" s="21">
        <f t="shared" si="1"/>
        <v>0</v>
      </c>
      <c r="H16" s="21">
        <f t="shared" si="1"/>
        <v>0</v>
      </c>
    </row>
    <row r="17" spans="1:8" ht="13.5" thickBot="1">
      <c r="A17" s="28" t="s">
        <v>13</v>
      </c>
      <c r="B17" s="29"/>
      <c r="C17" s="27">
        <f aca="true" t="shared" si="2" ref="C17:H17">C16*C15</f>
        <v>0</v>
      </c>
      <c r="D17" s="27">
        <f t="shared" si="2"/>
        <v>0</v>
      </c>
      <c r="E17" s="27">
        <f t="shared" si="2"/>
        <v>0</v>
      </c>
      <c r="F17" s="27">
        <f t="shared" si="2"/>
        <v>0</v>
      </c>
      <c r="G17" s="27">
        <f t="shared" si="2"/>
        <v>0</v>
      </c>
      <c r="H17" s="27">
        <f t="shared" si="2"/>
        <v>0</v>
      </c>
    </row>
    <row r="18" spans="1:8" ht="13.5" thickBot="1">
      <c r="A18" s="30" t="s">
        <v>26</v>
      </c>
      <c r="B18" s="31"/>
      <c r="C18" s="180">
        <f>SUM(C17:H17)</f>
        <v>0</v>
      </c>
      <c r="D18" s="181"/>
      <c r="E18" s="181"/>
      <c r="F18" s="181"/>
      <c r="G18" s="181"/>
      <c r="H18" s="182"/>
    </row>
    <row r="19" spans="1:4" ht="13.5" thickBot="1">
      <c r="A19" s="32"/>
      <c r="D19" s="2"/>
    </row>
    <row r="20" spans="1:6" ht="13.5" thickBot="1">
      <c r="A20" s="161" t="s">
        <v>14</v>
      </c>
      <c r="B20" s="162"/>
      <c r="C20" s="162"/>
      <c r="D20" s="162"/>
      <c r="E20" s="162"/>
      <c r="F20" s="163"/>
    </row>
    <row r="21" spans="2:6" ht="25.5" customHeight="1">
      <c r="B21" s="82"/>
      <c r="C21" s="105">
        <f>IF(SERVICE1="","",SERVICE1)</f>
      </c>
      <c r="D21" s="105">
        <f>IF(SERVICE2="","",SERVICE2)</f>
      </c>
      <c r="E21" s="105">
        <f>IF(SERVICE3="","",SERVICE3)</f>
      </c>
      <c r="F21" s="103">
        <f>IF(SERVICE4="","",SERVICE4)</f>
      </c>
    </row>
    <row r="22" spans="2:6" ht="12.75">
      <c r="B22" s="82"/>
      <c r="C22" s="106">
        <f>IF(SERVICE1="","",VLOOKUP(SERVICE1,Friction!$A$43:$B$72,2,FALSE))</f>
      </c>
      <c r="D22" s="106">
        <f>IF(SERVICE2="","",VLOOKUP(SERVICE2,Friction!$A$43:$B$72,2,FALSE))</f>
      </c>
      <c r="E22" s="106">
        <f>IF(SERVICE3="","",VLOOKUP(SERVICE3,Friction!$A$43:$B$72,2,FALSE))</f>
      </c>
      <c r="F22" s="104">
        <f>IF(SERVICE4="","",VLOOKUP(SERVICE4,Friction!$A$43:$B$72,2,FALSE))</f>
      </c>
    </row>
    <row r="23" spans="1:6" ht="12.75">
      <c r="A23" s="175" t="str">
        <f>"Activité en "&amp;B6</f>
        <v>Activité en SEPTEMBRE</v>
      </c>
      <c r="B23" s="176"/>
      <c r="C23" s="107"/>
      <c r="D23" s="108"/>
      <c r="E23" s="107"/>
      <c r="F23" s="93"/>
    </row>
    <row r="24" spans="1:6" ht="12.75">
      <c r="A24" s="25" t="s">
        <v>92</v>
      </c>
      <c r="B24" s="102"/>
      <c r="C24" s="21" t="str">
        <f>IF(SERVICE1="","-",VLOOKUP(SERVICE1,Friction!$A$9:$B$38,2,FALSE))</f>
        <v>-</v>
      </c>
      <c r="D24" s="21" t="str">
        <f>IF(SERVICE2="","-",VLOOKUP(SERVICE2,Friction!$A$9:$B$38,2,FALSE))</f>
        <v>-</v>
      </c>
      <c r="E24" s="21" t="str">
        <f>IF(SERVICE3="","-",VLOOKUP(SERVICE3,Friction!$A$9:$B$38,2,FALSE))</f>
        <v>-</v>
      </c>
      <c r="F24" s="13" t="str">
        <f>IF(SERVICE4="","-",VLOOKUP(SERVICE4,Friction!$A$9:$B$38,2,FALSE))</f>
        <v>-</v>
      </c>
    </row>
    <row r="25" spans="1:6" ht="13.5" thickBot="1">
      <c r="A25" s="11" t="s">
        <v>88</v>
      </c>
      <c r="B25" s="2"/>
      <c r="C25" s="110">
        <f>IF(C24="-",0,C23*C24*friction/1000)</f>
        <v>0</v>
      </c>
      <c r="D25" s="110">
        <f>IF(D24="-",0,D23*D24*friction/1000)</f>
        <v>0</v>
      </c>
      <c r="E25" s="110">
        <f>IF(E24="-",0,E23*E24*friction/1000)</f>
        <v>0</v>
      </c>
      <c r="F25" s="111">
        <f>IF(F24="-",0,F23*F24*friction/1000)</f>
        <v>0</v>
      </c>
    </row>
    <row r="26" spans="1:6" ht="13.5" thickBot="1">
      <c r="A26" s="30" t="s">
        <v>89</v>
      </c>
      <c r="B26" s="101"/>
      <c r="C26" s="177" t="str">
        <f>IF(C25+D25+E25+F25=0,"-",(C25+D25+E25+F25))</f>
        <v>-</v>
      </c>
      <c r="D26" s="178"/>
      <c r="E26" s="178"/>
      <c r="F26" s="179"/>
    </row>
    <row r="27" spans="1:4" ht="12.75">
      <c r="A27" s="87">
        <f>IF(SUM('info service'!$B$20:$E$20)=0,"","Les activités suivantes ne sont pas prises en compte dans le calcul national de l'ICSHA 2021 : centre médico-psychologique et EHPAD.")</f>
      </c>
      <c r="D27" s="2"/>
    </row>
    <row r="28" ht="13.5" thickBot="1">
      <c r="D28" s="2"/>
    </row>
    <row r="29" spans="1:4" ht="16.5" thickBot="1">
      <c r="A29" s="170" t="s">
        <v>15</v>
      </c>
      <c r="B29" s="171"/>
      <c r="C29" s="172"/>
      <c r="D29" s="2"/>
    </row>
    <row r="30" spans="1:4" ht="19.5" customHeight="1" thickBot="1">
      <c r="A30" s="173" t="str">
        <f>"ICSHA 2021 en "&amp;B6&amp;":"</f>
        <v>ICSHA 2021 en SEPTEMBRE:</v>
      </c>
      <c r="B30" s="174"/>
      <c r="C30" s="23" t="str">
        <f>IF(C26="-","-",FIXED(C18/C26*100,1)&amp;"%")</f>
        <v>-</v>
      </c>
      <c r="D30" s="24">
        <f>IF(C26="-","",C18/C26*100)</f>
      </c>
    </row>
    <row r="31" ht="33" customHeight="1" thickBot="1"/>
    <row r="32" spans="1:6" ht="13.5" thickBot="1">
      <c r="A32" s="161" t="s">
        <v>113</v>
      </c>
      <c r="B32" s="162"/>
      <c r="C32" s="162"/>
      <c r="D32" s="162"/>
      <c r="E32" s="162"/>
      <c r="F32" s="163"/>
    </row>
    <row r="33" spans="1:6" ht="12.75">
      <c r="A33" s="127"/>
      <c r="C33" s="125">
        <f>IF(SERVICE1="","",SERVICE1)</f>
      </c>
      <c r="D33" s="125">
        <f>IF(SERVICE2="","",SERVICE2)</f>
      </c>
      <c r="E33" s="125">
        <f>IF(SERVICE3="","",SERVICE3)</f>
      </c>
      <c r="F33" s="126">
        <f>IF(SERVICE4="","",SERVICE4)</f>
      </c>
    </row>
    <row r="34" spans="1:6" ht="12.75">
      <c r="A34" s="123" t="s">
        <v>13</v>
      </c>
      <c r="B34" s="124"/>
      <c r="C34" s="20"/>
      <c r="D34" s="20"/>
      <c r="E34" s="20"/>
      <c r="F34" s="135"/>
    </row>
    <row r="35" spans="1:6" ht="13.5" thickBot="1">
      <c r="A35" s="128" t="s">
        <v>88</v>
      </c>
      <c r="B35" s="129"/>
      <c r="C35" s="110">
        <f>IF(C24="-",0,C23*C24*friction/1000)</f>
        <v>0</v>
      </c>
      <c r="D35" s="110">
        <f>IF(D24="-",0,D23*D24*friction/1000)</f>
        <v>0</v>
      </c>
      <c r="E35" s="110">
        <f>IF(E24="-",0,E23*E24*friction/1000)</f>
        <v>0</v>
      </c>
      <c r="F35" s="111">
        <f>IF(F24="-",0,F23*F24*friction/1000)</f>
        <v>0</v>
      </c>
    </row>
    <row r="36" spans="1:6" ht="16.5" thickBot="1">
      <c r="A36" s="30" t="s">
        <v>134</v>
      </c>
      <c r="B36" s="130"/>
      <c r="C36" s="120" t="str">
        <f>IF(C35=0,"-",FIXED(C34/C35*100,1)&amp;"%")</f>
        <v>-</v>
      </c>
      <c r="D36" s="119" t="str">
        <f>IF(D35=0,"-",FIXED(D34/D35*100,1)&amp;"%")</f>
        <v>-</v>
      </c>
      <c r="E36" s="119" t="str">
        <f>IF(E35=0,"-",FIXED(E34/E35*100,1)&amp;"%")</f>
        <v>-</v>
      </c>
      <c r="F36" s="119" t="str">
        <f>IF(F35=0,"-",FIXED(F34/F35*100,1)&amp;"%")</f>
        <v>-</v>
      </c>
    </row>
    <row r="37" ht="12.75">
      <c r="A37" s="87">
        <f>IF(SUM('info service'!$B$20:$E$20)=0,"","Les activités suivantes ne sont pas prises en compte dans le calcul national de l'ICSHA 2021 : centre médico-psychologique et EHPAD.")</f>
      </c>
    </row>
  </sheetData>
  <sheetProtection password="CF21" sheet="1" formatRows="0"/>
  <mergeCells count="9">
    <mergeCell ref="A32:F32"/>
    <mergeCell ref="C2:F3"/>
    <mergeCell ref="A23:B23"/>
    <mergeCell ref="A29:C29"/>
    <mergeCell ref="A30:B30"/>
    <mergeCell ref="A20:F20"/>
    <mergeCell ref="C26:F26"/>
    <mergeCell ref="A10:H10"/>
    <mergeCell ref="C18:H18"/>
  </mergeCells>
  <conditionalFormatting sqref="E21:E25 E33:E35">
    <cfRule type="expression" priority="1" dxfId="12" stopIfTrue="1">
      <formula>SERVICE3=""</formula>
    </cfRule>
  </conditionalFormatting>
  <conditionalFormatting sqref="F21:F25 F33:F35">
    <cfRule type="expression" priority="2" dxfId="12" stopIfTrue="1">
      <formula>SERVICE4=""</formula>
    </cfRule>
  </conditionalFormatting>
  <conditionalFormatting sqref="D21:D25 D33:D35">
    <cfRule type="expression" priority="3" dxfId="12" stopIfTrue="1">
      <formula>SERVICE2=""</formula>
    </cfRule>
  </conditionalFormatting>
  <conditionalFormatting sqref="C21:C25 C33:C35">
    <cfRule type="expression" priority="4" dxfId="12" stopIfTrue="1">
      <formula>SERVICE1=""</formula>
    </cfRule>
  </conditionalFormatting>
  <dataValidations count="1">
    <dataValidation type="whole" operator="greaterThan" allowBlank="1" showInputMessage="1" showErrorMessage="1" errorTitle="Erreur" error="Veuillez saisir un nombre de journées d'hospitalisation supérieur à 0." sqref="C23:F23">
      <formula1>0</formula1>
    </dataValidation>
  </dataValidations>
  <printOptions/>
  <pageMargins left="0.787401575" right="0.787401575" top="0.75" bottom="0.76" header="0.4921259845" footer="0.4921259845"/>
  <pageSetup fitToHeight="1" fitToWidth="1" horizontalDpi="300" verticalDpi="300" orientation="landscape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2:H37"/>
  <sheetViews>
    <sheetView showGridLines="0" zoomScalePageLayoutView="0" workbookViewId="0" topLeftCell="A1">
      <selection activeCell="B8" sqref="B8"/>
    </sheetView>
  </sheetViews>
  <sheetFormatPr defaultColWidth="11.421875" defaultRowHeight="12.75"/>
  <cols>
    <col min="1" max="1" width="29.140625" style="0" bestFit="1" customWidth="1"/>
    <col min="2" max="2" width="23.140625" style="0" customWidth="1"/>
    <col min="3" max="8" width="15.7109375" style="0" customWidth="1"/>
    <col min="9" max="9" width="7.421875" style="0" customWidth="1"/>
    <col min="10" max="11" width="6.140625" style="0" customWidth="1"/>
    <col min="12" max="12" width="10.00390625" style="0" customWidth="1"/>
    <col min="13" max="13" width="7.00390625" style="0" customWidth="1"/>
    <col min="14" max="14" width="18.140625" style="0" customWidth="1"/>
    <col min="15" max="15" width="17.00390625" style="0" customWidth="1"/>
    <col min="16" max="16" width="9.00390625" style="0" customWidth="1"/>
    <col min="17" max="17" width="8.421875" style="0" customWidth="1"/>
    <col min="18" max="18" width="7.421875" style="0" customWidth="1"/>
    <col min="19" max="19" width="10.00390625" style="0" customWidth="1"/>
  </cols>
  <sheetData>
    <row r="2" spans="1:7" ht="20.25">
      <c r="A2" s="5" t="s">
        <v>135</v>
      </c>
      <c r="C2" s="164">
        <f>IF('info service'!C14="","",'info service'!C14)</f>
      </c>
      <c r="D2" s="165"/>
      <c r="E2" s="165"/>
      <c r="F2" s="166"/>
      <c r="G2" s="35"/>
    </row>
    <row r="3" spans="1:7" ht="20.25">
      <c r="A3" s="5" t="s">
        <v>1</v>
      </c>
      <c r="C3" s="167"/>
      <c r="D3" s="168"/>
      <c r="E3" s="168"/>
      <c r="F3" s="169"/>
      <c r="G3" s="35"/>
    </row>
    <row r="4" spans="1:4" ht="12.75">
      <c r="A4" s="2"/>
      <c r="B4" s="2"/>
      <c r="D4" s="2"/>
    </row>
    <row r="5" spans="1:4" ht="12.75">
      <c r="A5" s="2"/>
      <c r="B5" s="4" t="s">
        <v>16</v>
      </c>
      <c r="C5" s="4" t="s">
        <v>17</v>
      </c>
      <c r="D5" s="2"/>
    </row>
    <row r="6" spans="1:3" ht="12.75">
      <c r="A6" s="9" t="s">
        <v>10</v>
      </c>
      <c r="B6" s="15" t="s">
        <v>23</v>
      </c>
      <c r="C6" s="34" t="str">
        <f>IF(ANNEE="","-",ANNEE)</f>
        <v>-</v>
      </c>
    </row>
    <row r="8" spans="1:4" ht="12.75">
      <c r="A8" s="1" t="s">
        <v>11</v>
      </c>
      <c r="B8" s="8"/>
      <c r="C8" s="76" t="s">
        <v>61</v>
      </c>
      <c r="D8" s="3"/>
    </row>
    <row r="9" spans="1:4" ht="13.5" thickBot="1">
      <c r="A9" s="2"/>
      <c r="B9" s="2"/>
      <c r="C9" s="2"/>
      <c r="D9" s="2"/>
    </row>
    <row r="10" spans="1:8" ht="13.5" thickBot="1">
      <c r="A10" s="161" t="s">
        <v>9</v>
      </c>
      <c r="B10" s="162"/>
      <c r="C10" s="162"/>
      <c r="D10" s="162"/>
      <c r="E10" s="162"/>
      <c r="F10" s="162"/>
      <c r="G10" s="162"/>
      <c r="H10" s="163"/>
    </row>
    <row r="11" spans="1:8" ht="12.75">
      <c r="A11" s="11" t="s">
        <v>51</v>
      </c>
      <c r="B11" s="2"/>
      <c r="C11" s="113"/>
      <c r="D11" s="113"/>
      <c r="E11" s="114"/>
      <c r="F11" s="114"/>
      <c r="G11" s="114"/>
      <c r="H11" s="114"/>
    </row>
    <row r="12" spans="1:8" ht="12.75">
      <c r="A12" s="12" t="s">
        <v>50</v>
      </c>
      <c r="B12" s="14"/>
      <c r="C12" s="53">
        <f>septembre!C14</f>
        <v>0</v>
      </c>
      <c r="D12" s="53">
        <f>septembre!D14</f>
        <v>0</v>
      </c>
      <c r="E12" s="53">
        <f>septembre!E14</f>
        <v>0</v>
      </c>
      <c r="F12" s="53">
        <f>septembre!F14</f>
        <v>0</v>
      </c>
      <c r="G12" s="53">
        <f>septembre!G14</f>
        <v>0</v>
      </c>
      <c r="H12" s="53">
        <f>septembre!H14</f>
        <v>0</v>
      </c>
    </row>
    <row r="13" spans="1:8" ht="12.75">
      <c r="A13" s="12" t="str">
        <f>"Nb de flacons livrés en "&amp;B6</f>
        <v>Nb de flacons livrés en OCTOBRE</v>
      </c>
      <c r="B13" s="22"/>
      <c r="C13" s="20"/>
      <c r="D13" s="20"/>
      <c r="E13" s="20"/>
      <c r="F13" s="20"/>
      <c r="G13" s="20"/>
      <c r="H13" s="20"/>
    </row>
    <row r="14" spans="1:8" ht="12.75" customHeight="1">
      <c r="A14" s="12" t="s">
        <v>6</v>
      </c>
      <c r="B14" s="14"/>
      <c r="C14" s="20"/>
      <c r="D14" s="20"/>
      <c r="E14" s="20"/>
      <c r="F14" s="20"/>
      <c r="G14" s="20"/>
      <c r="H14" s="20"/>
    </row>
    <row r="15" spans="1:8" ht="12.75">
      <c r="A15" s="11"/>
      <c r="B15" s="2"/>
      <c r="C15" s="44">
        <f aca="true" t="shared" si="0" ref="C15:H15">C11/1000</f>
        <v>0</v>
      </c>
      <c r="D15" s="44">
        <f t="shared" si="0"/>
        <v>0</v>
      </c>
      <c r="E15" s="44">
        <f t="shared" si="0"/>
        <v>0</v>
      </c>
      <c r="F15" s="44">
        <f t="shared" si="0"/>
        <v>0</v>
      </c>
      <c r="G15" s="44">
        <f t="shared" si="0"/>
        <v>0</v>
      </c>
      <c r="H15" s="44">
        <f t="shared" si="0"/>
        <v>0</v>
      </c>
    </row>
    <row r="16" spans="1:8" ht="12.75">
      <c r="A16" s="12" t="s">
        <v>12</v>
      </c>
      <c r="B16" s="14"/>
      <c r="C16" s="21">
        <f aca="true" t="shared" si="1" ref="C16:H16">C12+C13-C14</f>
        <v>0</v>
      </c>
      <c r="D16" s="21">
        <f t="shared" si="1"/>
        <v>0</v>
      </c>
      <c r="E16" s="21">
        <f t="shared" si="1"/>
        <v>0</v>
      </c>
      <c r="F16" s="21">
        <f t="shared" si="1"/>
        <v>0</v>
      </c>
      <c r="G16" s="21">
        <f t="shared" si="1"/>
        <v>0</v>
      </c>
      <c r="H16" s="21">
        <f t="shared" si="1"/>
        <v>0</v>
      </c>
    </row>
    <row r="17" spans="1:8" ht="13.5" thickBot="1">
      <c r="A17" s="28" t="s">
        <v>13</v>
      </c>
      <c r="B17" s="29"/>
      <c r="C17" s="27">
        <f aca="true" t="shared" si="2" ref="C17:H17">C16*C15</f>
        <v>0</v>
      </c>
      <c r="D17" s="27">
        <f t="shared" si="2"/>
        <v>0</v>
      </c>
      <c r="E17" s="27">
        <f t="shared" si="2"/>
        <v>0</v>
      </c>
      <c r="F17" s="27">
        <f t="shared" si="2"/>
        <v>0</v>
      </c>
      <c r="G17" s="27">
        <f t="shared" si="2"/>
        <v>0</v>
      </c>
      <c r="H17" s="27">
        <f t="shared" si="2"/>
        <v>0</v>
      </c>
    </row>
    <row r="18" spans="1:8" ht="13.5" thickBot="1">
      <c r="A18" s="30" t="s">
        <v>26</v>
      </c>
      <c r="B18" s="31"/>
      <c r="C18" s="180">
        <f>SUM(C17:H17)</f>
        <v>0</v>
      </c>
      <c r="D18" s="181"/>
      <c r="E18" s="181"/>
      <c r="F18" s="181"/>
      <c r="G18" s="181"/>
      <c r="H18" s="182"/>
    </row>
    <row r="19" spans="1:4" ht="13.5" thickBot="1">
      <c r="A19" s="32"/>
      <c r="D19" s="2"/>
    </row>
    <row r="20" spans="1:6" ht="13.5" thickBot="1">
      <c r="A20" s="161" t="s">
        <v>14</v>
      </c>
      <c r="B20" s="162"/>
      <c r="C20" s="162"/>
      <c r="D20" s="162"/>
      <c r="E20" s="162"/>
      <c r="F20" s="163"/>
    </row>
    <row r="21" spans="2:6" ht="25.5" customHeight="1">
      <c r="B21" s="82"/>
      <c r="C21" s="105">
        <f>IF(SERVICE1="","",SERVICE1)</f>
      </c>
      <c r="D21" s="105">
        <f>IF(SERVICE2="","",SERVICE2)</f>
      </c>
      <c r="E21" s="105">
        <f>IF(SERVICE3="","",SERVICE3)</f>
      </c>
      <c r="F21" s="103">
        <f>IF(SERVICE4="","",SERVICE4)</f>
      </c>
    </row>
    <row r="22" spans="2:6" ht="12.75">
      <c r="B22" s="82"/>
      <c r="C22" s="106">
        <f>IF(SERVICE1="","",VLOOKUP(SERVICE1,Friction!$A$43:$B$72,2,FALSE))</f>
      </c>
      <c r="D22" s="106">
        <f>IF(SERVICE2="","",VLOOKUP(SERVICE2,Friction!$A$43:$B$72,2,FALSE))</f>
      </c>
      <c r="E22" s="106">
        <f>IF(SERVICE3="","",VLOOKUP(SERVICE3,Friction!$A$43:$B$72,2,FALSE))</f>
      </c>
      <c r="F22" s="104">
        <f>IF(SERVICE4="","",VLOOKUP(SERVICE4,Friction!$A$43:$B$72,2,FALSE))</f>
      </c>
    </row>
    <row r="23" spans="1:6" ht="12.75">
      <c r="A23" s="175" t="str">
        <f>"Activité en "&amp;B6</f>
        <v>Activité en OCTOBRE</v>
      </c>
      <c r="B23" s="176"/>
      <c r="C23" s="107"/>
      <c r="D23" s="108"/>
      <c r="E23" s="107"/>
      <c r="F23" s="93"/>
    </row>
    <row r="24" spans="1:6" ht="12.75">
      <c r="A24" s="25" t="s">
        <v>92</v>
      </c>
      <c r="B24" s="102"/>
      <c r="C24" s="21" t="str">
        <f>IF(SERVICE1="","-",VLOOKUP(SERVICE1,Friction!$A$9:$B$38,2,FALSE))</f>
        <v>-</v>
      </c>
      <c r="D24" s="21" t="str">
        <f>IF(SERVICE2="","-",VLOOKUP(SERVICE2,Friction!$A$9:$B$38,2,FALSE))</f>
        <v>-</v>
      </c>
      <c r="E24" s="21" t="str">
        <f>IF(SERVICE3="","-",VLOOKUP(SERVICE3,Friction!$A$9:$B$38,2,FALSE))</f>
        <v>-</v>
      </c>
      <c r="F24" s="13" t="str">
        <f>IF(SERVICE4="","-",VLOOKUP(SERVICE4,Friction!$A$9:$B$38,2,FALSE))</f>
        <v>-</v>
      </c>
    </row>
    <row r="25" spans="1:6" ht="13.5" thickBot="1">
      <c r="A25" s="11" t="s">
        <v>88</v>
      </c>
      <c r="B25" s="2"/>
      <c r="C25" s="110">
        <f>IF(C24="-",0,C23*C24*friction/1000)</f>
        <v>0</v>
      </c>
      <c r="D25" s="110">
        <f>IF(D24="-",0,D23*D24*friction/1000)</f>
        <v>0</v>
      </c>
      <c r="E25" s="110">
        <f>IF(E24="-",0,E23*E24*friction/1000)</f>
        <v>0</v>
      </c>
      <c r="F25" s="111">
        <f>IF(F24="-",0,F23*F24*friction/1000)</f>
        <v>0</v>
      </c>
    </row>
    <row r="26" spans="1:6" ht="13.5" thickBot="1">
      <c r="A26" s="30" t="s">
        <v>89</v>
      </c>
      <c r="B26" s="101"/>
      <c r="C26" s="177" t="str">
        <f>IF(C25+D25+E25+F25=0,"-",(C25+D25+E25+F25))</f>
        <v>-</v>
      </c>
      <c r="D26" s="178"/>
      <c r="E26" s="178"/>
      <c r="F26" s="179"/>
    </row>
    <row r="27" spans="1:4" ht="12.75">
      <c r="A27" s="87">
        <f>IF(SUM('info service'!$B$20:$E$20)=0,"","Les activités suivantes ne sont pas prises en compte dans le calcul national de l'ICSHA 2021 : centre médico-psychologique et EHPAD.")</f>
      </c>
      <c r="D27" s="2"/>
    </row>
    <row r="28" ht="13.5" thickBot="1">
      <c r="D28" s="2"/>
    </row>
    <row r="29" spans="1:4" ht="16.5" thickBot="1">
      <c r="A29" s="170" t="s">
        <v>15</v>
      </c>
      <c r="B29" s="171"/>
      <c r="C29" s="172"/>
      <c r="D29" s="2"/>
    </row>
    <row r="30" spans="1:4" ht="19.5" customHeight="1" thickBot="1">
      <c r="A30" s="173" t="str">
        <f>"ICSHA 2021 en "&amp;B6&amp;":"</f>
        <v>ICSHA 2021 en OCTOBRE:</v>
      </c>
      <c r="B30" s="174"/>
      <c r="C30" s="23" t="str">
        <f>IF(C26="-","-",FIXED(C18/C26*100,1)&amp;"%")</f>
        <v>-</v>
      </c>
      <c r="D30" s="24">
        <f>IF(C26="-","",C18/C26*100)</f>
      </c>
    </row>
    <row r="31" ht="33" customHeight="1" thickBot="1"/>
    <row r="32" spans="1:6" ht="13.5" thickBot="1">
      <c r="A32" s="161" t="s">
        <v>113</v>
      </c>
      <c r="B32" s="162"/>
      <c r="C32" s="162"/>
      <c r="D32" s="162"/>
      <c r="E32" s="162"/>
      <c r="F32" s="163"/>
    </row>
    <row r="33" spans="1:6" ht="12.75">
      <c r="A33" s="127"/>
      <c r="C33" s="125">
        <f>IF(SERVICE1="","",SERVICE1)</f>
      </c>
      <c r="D33" s="125">
        <f>IF(SERVICE2="","",SERVICE2)</f>
      </c>
      <c r="E33" s="125">
        <f>IF(SERVICE3="","",SERVICE3)</f>
      </c>
      <c r="F33" s="126">
        <f>IF(SERVICE4="","",SERVICE4)</f>
      </c>
    </row>
    <row r="34" spans="1:6" ht="12.75">
      <c r="A34" s="123" t="s">
        <v>13</v>
      </c>
      <c r="B34" s="124"/>
      <c r="C34" s="20"/>
      <c r="D34" s="20"/>
      <c r="E34" s="20"/>
      <c r="F34" s="135"/>
    </row>
    <row r="35" spans="1:6" ht="13.5" thickBot="1">
      <c r="A35" s="128" t="s">
        <v>88</v>
      </c>
      <c r="B35" s="129"/>
      <c r="C35" s="110">
        <f>IF(C24="-",0,C23*C24*friction/1000)</f>
        <v>0</v>
      </c>
      <c r="D35" s="110">
        <f>IF(D24="-",0,D23*D24*friction/1000)</f>
        <v>0</v>
      </c>
      <c r="E35" s="110">
        <f>IF(E24="-",0,E23*E24*friction/1000)</f>
        <v>0</v>
      </c>
      <c r="F35" s="111">
        <f>IF(F24="-",0,F23*F24*friction/1000)</f>
        <v>0</v>
      </c>
    </row>
    <row r="36" spans="1:6" ht="16.5" thickBot="1">
      <c r="A36" s="30" t="s">
        <v>134</v>
      </c>
      <c r="B36" s="130"/>
      <c r="C36" s="120" t="str">
        <f>IF(C35=0,"-",FIXED(C34/C35*100,1)&amp;"%")</f>
        <v>-</v>
      </c>
      <c r="D36" s="119" t="str">
        <f>IF(D35=0,"-",FIXED(D34/D35*100,1)&amp;"%")</f>
        <v>-</v>
      </c>
      <c r="E36" s="119" t="str">
        <f>IF(E35=0,"-",FIXED(E34/E35*100,1)&amp;"%")</f>
        <v>-</v>
      </c>
      <c r="F36" s="119" t="str">
        <f>IF(F35=0,"-",FIXED(F34/F35*100,1)&amp;"%")</f>
        <v>-</v>
      </c>
    </row>
    <row r="37" ht="12.75">
      <c r="A37" s="87">
        <f>IF(SUM('info service'!$B$20:$E$20)=0,"","Les activités suivantes ne sont pas prises en compte dans le calcul national de l'ICSHA 2021 : centre médico-psychologique et EHPAD.")</f>
      </c>
    </row>
  </sheetData>
  <sheetProtection password="CF21" sheet="1" formatRows="0"/>
  <mergeCells count="9">
    <mergeCell ref="A32:F32"/>
    <mergeCell ref="C2:F3"/>
    <mergeCell ref="A23:B23"/>
    <mergeCell ref="A29:C29"/>
    <mergeCell ref="A30:B30"/>
    <mergeCell ref="A20:F20"/>
    <mergeCell ref="C26:F26"/>
    <mergeCell ref="A10:H10"/>
    <mergeCell ref="C18:H18"/>
  </mergeCells>
  <conditionalFormatting sqref="E21:E25 E33:E35">
    <cfRule type="expression" priority="1" dxfId="12" stopIfTrue="1">
      <formula>SERVICE3=""</formula>
    </cfRule>
  </conditionalFormatting>
  <conditionalFormatting sqref="F21:F25 F33:F35">
    <cfRule type="expression" priority="2" dxfId="12" stopIfTrue="1">
      <formula>SERVICE4=""</formula>
    </cfRule>
  </conditionalFormatting>
  <conditionalFormatting sqref="D21:D25 D33:D35">
    <cfRule type="expression" priority="3" dxfId="12" stopIfTrue="1">
      <formula>SERVICE2=""</formula>
    </cfRule>
  </conditionalFormatting>
  <conditionalFormatting sqref="C21:C25 C33:C35">
    <cfRule type="expression" priority="4" dxfId="12" stopIfTrue="1">
      <formula>SERVICE1=""</formula>
    </cfRule>
  </conditionalFormatting>
  <dataValidations count="1">
    <dataValidation type="whole" operator="greaterThan" allowBlank="1" showInputMessage="1" showErrorMessage="1" errorTitle="Erreur" error="Veuillez saisir un nombre de journées d'hospitalisation supérieur à 0." sqref="C23:F23">
      <formula1>0</formula1>
    </dataValidation>
  </dataValidations>
  <printOptions/>
  <pageMargins left="0.787401575" right="0.787401575" top="0.72" bottom="0.79" header="0.4921259845" footer="0.4921259845"/>
  <pageSetup fitToHeight="1" fitToWidth="1" horizontalDpi="300" verticalDpi="300" orientation="landscape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2:H37"/>
  <sheetViews>
    <sheetView showGridLines="0" zoomScalePageLayoutView="0" workbookViewId="0" topLeftCell="A1">
      <selection activeCell="B8" sqref="B8"/>
    </sheetView>
  </sheetViews>
  <sheetFormatPr defaultColWidth="11.421875" defaultRowHeight="12.75"/>
  <cols>
    <col min="1" max="1" width="29.140625" style="0" bestFit="1" customWidth="1"/>
    <col min="2" max="2" width="23.140625" style="0" customWidth="1"/>
    <col min="3" max="8" width="15.7109375" style="0" customWidth="1"/>
    <col min="9" max="9" width="7.421875" style="0" customWidth="1"/>
    <col min="10" max="11" width="6.140625" style="0" customWidth="1"/>
    <col min="12" max="12" width="10.00390625" style="0" customWidth="1"/>
    <col min="13" max="13" width="7.00390625" style="0" customWidth="1"/>
    <col min="14" max="14" width="18.140625" style="0" customWidth="1"/>
    <col min="15" max="15" width="17.00390625" style="0" customWidth="1"/>
    <col min="16" max="16" width="9.00390625" style="0" customWidth="1"/>
    <col min="17" max="17" width="8.421875" style="0" customWidth="1"/>
    <col min="18" max="18" width="7.421875" style="0" customWidth="1"/>
    <col min="19" max="19" width="10.00390625" style="0" customWidth="1"/>
  </cols>
  <sheetData>
    <row r="2" spans="1:7" ht="20.25">
      <c r="A2" s="5" t="s">
        <v>135</v>
      </c>
      <c r="C2" s="164">
        <f>IF('info service'!C14="","",'info service'!C14)</f>
      </c>
      <c r="D2" s="165"/>
      <c r="E2" s="165"/>
      <c r="F2" s="166"/>
      <c r="G2" s="35"/>
    </row>
    <row r="3" spans="1:7" ht="20.25">
      <c r="A3" s="5" t="s">
        <v>1</v>
      </c>
      <c r="C3" s="167"/>
      <c r="D3" s="168"/>
      <c r="E3" s="168"/>
      <c r="F3" s="169"/>
      <c r="G3" s="35"/>
    </row>
    <row r="4" spans="1:4" ht="12.75">
      <c r="A4" s="2"/>
      <c r="B4" s="2"/>
      <c r="D4" s="2"/>
    </row>
    <row r="5" spans="1:4" ht="12.75">
      <c r="A5" s="2"/>
      <c r="B5" s="4" t="s">
        <v>16</v>
      </c>
      <c r="C5" s="4" t="s">
        <v>17</v>
      </c>
      <c r="D5" s="2"/>
    </row>
    <row r="6" spans="1:3" ht="12.75">
      <c r="A6" s="9" t="s">
        <v>10</v>
      </c>
      <c r="B6" s="15" t="s">
        <v>24</v>
      </c>
      <c r="C6" s="34" t="str">
        <f>IF(ANNEE="","-",ANNEE)</f>
        <v>-</v>
      </c>
    </row>
    <row r="8" spans="1:4" ht="12.75">
      <c r="A8" s="1" t="s">
        <v>11</v>
      </c>
      <c r="B8" s="8"/>
      <c r="C8" s="76" t="s">
        <v>61</v>
      </c>
      <c r="D8" s="3"/>
    </row>
    <row r="9" spans="1:4" ht="13.5" thickBot="1">
      <c r="A9" s="2"/>
      <c r="B9" s="2"/>
      <c r="C9" s="2"/>
      <c r="D9" s="2"/>
    </row>
    <row r="10" spans="1:8" ht="13.5" thickBot="1">
      <c r="A10" s="161" t="s">
        <v>9</v>
      </c>
      <c r="B10" s="162"/>
      <c r="C10" s="162"/>
      <c r="D10" s="162"/>
      <c r="E10" s="162"/>
      <c r="F10" s="162"/>
      <c r="G10" s="162"/>
      <c r="H10" s="163"/>
    </row>
    <row r="11" spans="1:8" ht="12.75">
      <c r="A11" s="11" t="s">
        <v>51</v>
      </c>
      <c r="B11" s="2"/>
      <c r="C11" s="113"/>
      <c r="D11" s="113"/>
      <c r="E11" s="114"/>
      <c r="F11" s="114"/>
      <c r="G11" s="114"/>
      <c r="H11" s="114"/>
    </row>
    <row r="12" spans="1:8" ht="12.75" customHeight="1">
      <c r="A12" s="12" t="s">
        <v>50</v>
      </c>
      <c r="B12" s="14"/>
      <c r="C12" s="53">
        <f>octobre!C14</f>
        <v>0</v>
      </c>
      <c r="D12" s="53">
        <f>octobre!D14</f>
        <v>0</v>
      </c>
      <c r="E12" s="53">
        <f>octobre!E14</f>
        <v>0</v>
      </c>
      <c r="F12" s="53">
        <f>octobre!F14</f>
        <v>0</v>
      </c>
      <c r="G12" s="53">
        <f>octobre!G14</f>
        <v>0</v>
      </c>
      <c r="H12" s="53">
        <f>octobre!H14</f>
        <v>0</v>
      </c>
    </row>
    <row r="13" spans="1:8" ht="12.75">
      <c r="A13" s="12" t="str">
        <f>"Nb de flacons livrés en "&amp;B6</f>
        <v>Nb de flacons livrés en NOVEMBRE</v>
      </c>
      <c r="B13" s="22"/>
      <c r="C13" s="20"/>
      <c r="D13" s="20"/>
      <c r="E13" s="20"/>
      <c r="F13" s="20"/>
      <c r="G13" s="20"/>
      <c r="H13" s="20"/>
    </row>
    <row r="14" spans="1:8" ht="12.75" customHeight="1">
      <c r="A14" s="12" t="s">
        <v>6</v>
      </c>
      <c r="B14" s="14"/>
      <c r="C14" s="20"/>
      <c r="D14" s="20"/>
      <c r="E14" s="20"/>
      <c r="F14" s="20"/>
      <c r="G14" s="20"/>
      <c r="H14" s="20"/>
    </row>
    <row r="15" spans="1:8" ht="12.75">
      <c r="A15" s="11"/>
      <c r="B15" s="2"/>
      <c r="C15" s="44">
        <f aca="true" t="shared" si="0" ref="C15:H15">C11/1000</f>
        <v>0</v>
      </c>
      <c r="D15" s="44">
        <f t="shared" si="0"/>
        <v>0</v>
      </c>
      <c r="E15" s="44">
        <f t="shared" si="0"/>
        <v>0</v>
      </c>
      <c r="F15" s="44">
        <f t="shared" si="0"/>
        <v>0</v>
      </c>
      <c r="G15" s="44">
        <f t="shared" si="0"/>
        <v>0</v>
      </c>
      <c r="H15" s="44">
        <f t="shared" si="0"/>
        <v>0</v>
      </c>
    </row>
    <row r="16" spans="1:8" ht="12.75">
      <c r="A16" s="12" t="s">
        <v>12</v>
      </c>
      <c r="B16" s="14"/>
      <c r="C16" s="21">
        <f aca="true" t="shared" si="1" ref="C16:H16">C12+C13-C14</f>
        <v>0</v>
      </c>
      <c r="D16" s="21">
        <f t="shared" si="1"/>
        <v>0</v>
      </c>
      <c r="E16" s="21">
        <f t="shared" si="1"/>
        <v>0</v>
      </c>
      <c r="F16" s="21">
        <f t="shared" si="1"/>
        <v>0</v>
      </c>
      <c r="G16" s="21">
        <f t="shared" si="1"/>
        <v>0</v>
      </c>
      <c r="H16" s="21">
        <f t="shared" si="1"/>
        <v>0</v>
      </c>
    </row>
    <row r="17" spans="1:8" ht="13.5" thickBot="1">
      <c r="A17" s="28" t="s">
        <v>13</v>
      </c>
      <c r="B17" s="29"/>
      <c r="C17" s="27">
        <f aca="true" t="shared" si="2" ref="C17:H17">C16*C15</f>
        <v>0</v>
      </c>
      <c r="D17" s="27">
        <f t="shared" si="2"/>
        <v>0</v>
      </c>
      <c r="E17" s="27">
        <f t="shared" si="2"/>
        <v>0</v>
      </c>
      <c r="F17" s="27">
        <f t="shared" si="2"/>
        <v>0</v>
      </c>
      <c r="G17" s="27">
        <f t="shared" si="2"/>
        <v>0</v>
      </c>
      <c r="H17" s="27">
        <f t="shared" si="2"/>
        <v>0</v>
      </c>
    </row>
    <row r="18" spans="1:8" ht="13.5" thickBot="1">
      <c r="A18" s="30" t="s">
        <v>26</v>
      </c>
      <c r="B18" s="31"/>
      <c r="C18" s="180">
        <f>SUM(C17:H17)</f>
        <v>0</v>
      </c>
      <c r="D18" s="181"/>
      <c r="E18" s="181"/>
      <c r="F18" s="181"/>
      <c r="G18" s="181"/>
      <c r="H18" s="182"/>
    </row>
    <row r="19" spans="1:4" ht="13.5" thickBot="1">
      <c r="A19" s="32"/>
      <c r="D19" s="2"/>
    </row>
    <row r="20" spans="1:6" ht="13.5" thickBot="1">
      <c r="A20" s="161" t="s">
        <v>14</v>
      </c>
      <c r="B20" s="162"/>
      <c r="C20" s="162"/>
      <c r="D20" s="162"/>
      <c r="E20" s="162"/>
      <c r="F20" s="163"/>
    </row>
    <row r="21" spans="2:6" ht="25.5" customHeight="1">
      <c r="B21" s="82"/>
      <c r="C21" s="105">
        <f>IF(SERVICE1="","",SERVICE1)</f>
      </c>
      <c r="D21" s="105">
        <f>IF(SERVICE2="","",SERVICE2)</f>
      </c>
      <c r="E21" s="105">
        <f>IF(SERVICE3="","",SERVICE3)</f>
      </c>
      <c r="F21" s="103">
        <f>IF(SERVICE4="","",SERVICE4)</f>
      </c>
    </row>
    <row r="22" spans="2:6" ht="12.75">
      <c r="B22" s="82"/>
      <c r="C22" s="106">
        <f>IF(SERVICE1="","",VLOOKUP(SERVICE1,Friction!$A$43:$B$72,2,FALSE))</f>
      </c>
      <c r="D22" s="106">
        <f>IF(SERVICE2="","",VLOOKUP(SERVICE2,Friction!$A$43:$B$72,2,FALSE))</f>
      </c>
      <c r="E22" s="106">
        <f>IF(SERVICE3="","",VLOOKUP(SERVICE3,Friction!$A$43:$B$72,2,FALSE))</f>
      </c>
      <c r="F22" s="104">
        <f>IF(SERVICE4="","",VLOOKUP(SERVICE4,Friction!$A$43:$B$72,2,FALSE))</f>
      </c>
    </row>
    <row r="23" spans="1:6" ht="12.75">
      <c r="A23" s="175" t="str">
        <f>"Activité en "&amp;B6</f>
        <v>Activité en NOVEMBRE</v>
      </c>
      <c r="B23" s="176"/>
      <c r="C23" s="107"/>
      <c r="D23" s="108"/>
      <c r="E23" s="107"/>
      <c r="F23" s="93"/>
    </row>
    <row r="24" spans="1:6" ht="12.75">
      <c r="A24" s="25" t="s">
        <v>92</v>
      </c>
      <c r="B24" s="102"/>
      <c r="C24" s="21" t="str">
        <f>IF(SERVICE1="","-",VLOOKUP(SERVICE1,Friction!$A$9:$B$38,2,FALSE))</f>
        <v>-</v>
      </c>
      <c r="D24" s="21" t="str">
        <f>IF(SERVICE2="","-",VLOOKUP(SERVICE2,Friction!$A$9:$B$38,2,FALSE))</f>
        <v>-</v>
      </c>
      <c r="E24" s="21" t="str">
        <f>IF(SERVICE3="","-",VLOOKUP(SERVICE3,Friction!$A$9:$B$38,2,FALSE))</f>
        <v>-</v>
      </c>
      <c r="F24" s="13" t="str">
        <f>IF(SERVICE4="","-",VLOOKUP(SERVICE4,Friction!$A$9:$B$38,2,FALSE))</f>
        <v>-</v>
      </c>
    </row>
    <row r="25" spans="1:6" ht="13.5" thickBot="1">
      <c r="A25" s="11" t="s">
        <v>88</v>
      </c>
      <c r="B25" s="2"/>
      <c r="C25" s="110">
        <f>IF(C24="-",0,C23*C24*friction/1000)</f>
        <v>0</v>
      </c>
      <c r="D25" s="110">
        <f>IF(D24="-",0,D23*D24*friction/1000)</f>
        <v>0</v>
      </c>
      <c r="E25" s="110">
        <f>IF(E24="-",0,E23*E24*friction/1000)</f>
        <v>0</v>
      </c>
      <c r="F25" s="111">
        <f>IF(F24="-",0,F23*F24*friction/1000)</f>
        <v>0</v>
      </c>
    </row>
    <row r="26" spans="1:6" ht="13.5" thickBot="1">
      <c r="A26" s="30" t="s">
        <v>89</v>
      </c>
      <c r="B26" s="101"/>
      <c r="C26" s="177" t="str">
        <f>IF(C25+D25+E25+F25=0,"-",(C25+D25+E25+F25))</f>
        <v>-</v>
      </c>
      <c r="D26" s="178"/>
      <c r="E26" s="178"/>
      <c r="F26" s="179"/>
    </row>
    <row r="27" spans="1:4" ht="12.75">
      <c r="A27" s="87">
        <f>IF(SUM('info service'!$B$20:$E$20)=0,"","Les activités suivantes ne sont pas prises en compte dans le calcul national de l'ICSHA 2021 : centre médico-psychologique et EHPAD.")</f>
      </c>
      <c r="D27" s="2"/>
    </row>
    <row r="28" ht="13.5" thickBot="1">
      <c r="D28" s="2"/>
    </row>
    <row r="29" spans="1:4" ht="16.5" thickBot="1">
      <c r="A29" s="170" t="s">
        <v>15</v>
      </c>
      <c r="B29" s="171"/>
      <c r="C29" s="172"/>
      <c r="D29" s="2"/>
    </row>
    <row r="30" spans="1:4" ht="19.5" customHeight="1" thickBot="1">
      <c r="A30" s="173" t="str">
        <f>"ICSHA 2021 en "&amp;B6&amp;":"</f>
        <v>ICSHA 2021 en NOVEMBRE:</v>
      </c>
      <c r="B30" s="174"/>
      <c r="C30" s="23" t="str">
        <f>IF(C26="-","-",FIXED(C18/C26*100,1)&amp;"%")</f>
        <v>-</v>
      </c>
      <c r="D30" s="24">
        <f>IF(C26="-","",C18/C26*100)</f>
      </c>
    </row>
    <row r="31" ht="33" customHeight="1" thickBot="1"/>
    <row r="32" spans="1:6" ht="13.5" thickBot="1">
      <c r="A32" s="161" t="s">
        <v>113</v>
      </c>
      <c r="B32" s="162"/>
      <c r="C32" s="162"/>
      <c r="D32" s="162"/>
      <c r="E32" s="162"/>
      <c r="F32" s="163"/>
    </row>
    <row r="33" spans="1:6" ht="12.75">
      <c r="A33" s="127"/>
      <c r="C33" s="125">
        <f>IF(SERVICE1="","",SERVICE1)</f>
      </c>
      <c r="D33" s="125">
        <f>IF(SERVICE2="","",SERVICE2)</f>
      </c>
      <c r="E33" s="125">
        <f>IF(SERVICE3="","",SERVICE3)</f>
      </c>
      <c r="F33" s="126">
        <f>IF(SERVICE4="","",SERVICE4)</f>
      </c>
    </row>
    <row r="34" spans="1:6" ht="12.75">
      <c r="A34" s="123" t="s">
        <v>13</v>
      </c>
      <c r="B34" s="124"/>
      <c r="C34" s="20"/>
      <c r="D34" s="20"/>
      <c r="E34" s="20"/>
      <c r="F34" s="135"/>
    </row>
    <row r="35" spans="1:6" ht="13.5" thickBot="1">
      <c r="A35" s="128" t="s">
        <v>88</v>
      </c>
      <c r="B35" s="129"/>
      <c r="C35" s="110">
        <f>IF(C24="-",0,C23*C24*friction/1000)</f>
        <v>0</v>
      </c>
      <c r="D35" s="110">
        <f>IF(D24="-",0,D23*D24*friction/1000)</f>
        <v>0</v>
      </c>
      <c r="E35" s="110">
        <f>IF(E24="-",0,E23*E24*friction/1000)</f>
        <v>0</v>
      </c>
      <c r="F35" s="111">
        <f>IF(F24="-",0,F23*F24*friction/1000)</f>
        <v>0</v>
      </c>
    </row>
    <row r="36" spans="1:6" ht="16.5" thickBot="1">
      <c r="A36" s="30" t="s">
        <v>134</v>
      </c>
      <c r="B36" s="130"/>
      <c r="C36" s="120" t="str">
        <f>IF(C35=0,"-",FIXED(C34/C35*100,1)&amp;"%")</f>
        <v>-</v>
      </c>
      <c r="D36" s="119" t="str">
        <f>IF(D35=0,"-",FIXED(D34/D35*100,1)&amp;"%")</f>
        <v>-</v>
      </c>
      <c r="E36" s="119" t="str">
        <f>IF(E35=0,"-",FIXED(E34/E35*100,1)&amp;"%")</f>
        <v>-</v>
      </c>
      <c r="F36" s="119" t="str">
        <f>IF(F35=0,"-",FIXED(F34/F35*100,1)&amp;"%")</f>
        <v>-</v>
      </c>
    </row>
    <row r="37" ht="12.75">
      <c r="A37" s="87">
        <f>IF(SUM('info service'!$B$20:$E$20)=0,"","Les activités suivantes ne sont pas prises en compte dans le calcul national de l'ICSHA 2021 : centre médico-psychologique et EHPAD.")</f>
      </c>
    </row>
  </sheetData>
  <sheetProtection password="CF21" sheet="1" formatRows="0"/>
  <mergeCells count="9">
    <mergeCell ref="A32:F32"/>
    <mergeCell ref="C2:F3"/>
    <mergeCell ref="A23:B23"/>
    <mergeCell ref="A29:C29"/>
    <mergeCell ref="A30:B30"/>
    <mergeCell ref="A20:F20"/>
    <mergeCell ref="C26:F26"/>
    <mergeCell ref="A10:H10"/>
    <mergeCell ref="C18:H18"/>
  </mergeCells>
  <conditionalFormatting sqref="E21:E25 E33:E35">
    <cfRule type="expression" priority="1" dxfId="12" stopIfTrue="1">
      <formula>SERVICE3=""</formula>
    </cfRule>
  </conditionalFormatting>
  <conditionalFormatting sqref="F21:F25 F33:F35">
    <cfRule type="expression" priority="2" dxfId="12" stopIfTrue="1">
      <formula>SERVICE4=""</formula>
    </cfRule>
  </conditionalFormatting>
  <conditionalFormatting sqref="D21:D25 D33:D35">
    <cfRule type="expression" priority="3" dxfId="12" stopIfTrue="1">
      <formula>SERVICE2=""</formula>
    </cfRule>
  </conditionalFormatting>
  <conditionalFormatting sqref="C21:C25 C33:C35">
    <cfRule type="expression" priority="4" dxfId="12" stopIfTrue="1">
      <formula>SERVICE1=""</formula>
    </cfRule>
  </conditionalFormatting>
  <dataValidations count="1">
    <dataValidation type="whole" operator="greaterThan" allowBlank="1" showInputMessage="1" showErrorMessage="1" errorTitle="Erreur" error="Veuillez saisir un nombre de journées d'hospitalisation supérieur à 0." sqref="C23:F23">
      <formula1>0</formula1>
    </dataValidation>
  </dataValidations>
  <printOptions/>
  <pageMargins left="0.787401575" right="0.787401575" top="0.74" bottom="0.71" header="0.4921259845" footer="0.4921259845"/>
  <pageSetup fitToHeight="1" fitToWidth="1" horizontalDpi="300" verticalDpi="300" orientation="landscape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2:H37"/>
  <sheetViews>
    <sheetView showGridLines="0" zoomScalePageLayoutView="0" workbookViewId="0" topLeftCell="A1">
      <selection activeCell="B8" sqref="B8"/>
    </sheetView>
  </sheetViews>
  <sheetFormatPr defaultColWidth="11.421875" defaultRowHeight="12.75"/>
  <cols>
    <col min="1" max="1" width="29.140625" style="0" bestFit="1" customWidth="1"/>
    <col min="2" max="2" width="23.140625" style="0" customWidth="1"/>
    <col min="3" max="8" width="15.7109375" style="0" customWidth="1"/>
    <col min="9" max="9" width="7.421875" style="0" customWidth="1"/>
    <col min="10" max="11" width="6.140625" style="0" customWidth="1"/>
    <col min="12" max="12" width="10.00390625" style="0" customWidth="1"/>
    <col min="13" max="13" width="7.00390625" style="0" customWidth="1"/>
    <col min="14" max="14" width="18.140625" style="0" customWidth="1"/>
    <col min="15" max="15" width="17.00390625" style="0" customWidth="1"/>
    <col min="16" max="16" width="9.00390625" style="0" customWidth="1"/>
    <col min="17" max="17" width="8.421875" style="0" customWidth="1"/>
    <col min="18" max="18" width="7.421875" style="0" customWidth="1"/>
    <col min="19" max="19" width="10.00390625" style="0" customWidth="1"/>
  </cols>
  <sheetData>
    <row r="2" spans="1:7" ht="20.25">
      <c r="A2" s="5" t="s">
        <v>135</v>
      </c>
      <c r="C2" s="164">
        <f>IF('info service'!C14="","",'info service'!C14)</f>
      </c>
      <c r="D2" s="165"/>
      <c r="E2" s="165"/>
      <c r="F2" s="166"/>
      <c r="G2" s="35"/>
    </row>
    <row r="3" spans="1:7" ht="20.25">
      <c r="A3" s="5" t="s">
        <v>1</v>
      </c>
      <c r="C3" s="167"/>
      <c r="D3" s="168"/>
      <c r="E3" s="168"/>
      <c r="F3" s="169"/>
      <c r="G3" s="35"/>
    </row>
    <row r="4" spans="1:4" ht="12.75">
      <c r="A4" s="2"/>
      <c r="B4" s="2"/>
      <c r="D4" s="2"/>
    </row>
    <row r="5" spans="1:4" ht="12.75">
      <c r="A5" s="2"/>
      <c r="B5" s="4" t="s">
        <v>16</v>
      </c>
      <c r="C5" s="4" t="s">
        <v>17</v>
      </c>
      <c r="D5" s="2"/>
    </row>
    <row r="6" spans="1:3" ht="12.75">
      <c r="A6" s="9" t="s">
        <v>10</v>
      </c>
      <c r="B6" s="15" t="s">
        <v>25</v>
      </c>
      <c r="C6" s="34" t="str">
        <f>IF(ANNEE="","-",ANNEE)</f>
        <v>-</v>
      </c>
    </row>
    <row r="8" spans="1:4" ht="12.75">
      <c r="A8" s="1" t="s">
        <v>11</v>
      </c>
      <c r="B8" s="8"/>
      <c r="C8" s="76" t="s">
        <v>61</v>
      </c>
      <c r="D8" s="3"/>
    </row>
    <row r="9" spans="1:4" ht="13.5" thickBot="1">
      <c r="A9" s="2"/>
      <c r="B9" s="2"/>
      <c r="C9" s="2"/>
      <c r="D9" s="2"/>
    </row>
    <row r="10" spans="1:8" ht="13.5" thickBot="1">
      <c r="A10" s="161" t="s">
        <v>9</v>
      </c>
      <c r="B10" s="162"/>
      <c r="C10" s="162"/>
      <c r="D10" s="162"/>
      <c r="E10" s="162"/>
      <c r="F10" s="162"/>
      <c r="G10" s="162"/>
      <c r="H10" s="163"/>
    </row>
    <row r="11" spans="1:8" ht="12.75">
      <c r="A11" s="11" t="s">
        <v>51</v>
      </c>
      <c r="B11" s="2"/>
      <c r="C11" s="113"/>
      <c r="D11" s="113"/>
      <c r="E11" s="114"/>
      <c r="F11" s="114"/>
      <c r="G11" s="114"/>
      <c r="H11" s="114"/>
    </row>
    <row r="12" spans="1:8" ht="12.75" customHeight="1">
      <c r="A12" s="12" t="s">
        <v>50</v>
      </c>
      <c r="B12" s="14"/>
      <c r="C12" s="53">
        <f>novembre!C14</f>
        <v>0</v>
      </c>
      <c r="D12" s="53">
        <f>novembre!D14</f>
        <v>0</v>
      </c>
      <c r="E12" s="53">
        <f>novembre!E14</f>
        <v>0</v>
      </c>
      <c r="F12" s="53">
        <f>novembre!F14</f>
        <v>0</v>
      </c>
      <c r="G12" s="53">
        <f>novembre!G14</f>
        <v>0</v>
      </c>
      <c r="H12" s="53">
        <f>novembre!H14</f>
        <v>0</v>
      </c>
    </row>
    <row r="13" spans="1:8" ht="12.75" customHeight="1">
      <c r="A13" s="12" t="str">
        <f>"Nb de flacons livrés en "&amp;B6</f>
        <v>Nb de flacons livrés en DECEMBRE</v>
      </c>
      <c r="B13" s="22"/>
      <c r="C13" s="20"/>
      <c r="D13" s="20"/>
      <c r="E13" s="20"/>
      <c r="F13" s="20"/>
      <c r="G13" s="20"/>
      <c r="H13" s="20"/>
    </row>
    <row r="14" spans="1:8" ht="12.75" customHeight="1">
      <c r="A14" s="12" t="s">
        <v>6</v>
      </c>
      <c r="B14" s="14"/>
      <c r="C14" s="20"/>
      <c r="D14" s="20"/>
      <c r="E14" s="20"/>
      <c r="F14" s="20"/>
      <c r="G14" s="20"/>
      <c r="H14" s="20"/>
    </row>
    <row r="15" spans="1:8" ht="12.75">
      <c r="A15" s="11"/>
      <c r="B15" s="2"/>
      <c r="C15" s="44">
        <f aca="true" t="shared" si="0" ref="C15:H15">C11/1000</f>
        <v>0</v>
      </c>
      <c r="D15" s="44">
        <f t="shared" si="0"/>
        <v>0</v>
      </c>
      <c r="E15" s="44">
        <f t="shared" si="0"/>
        <v>0</v>
      </c>
      <c r="F15" s="44">
        <f t="shared" si="0"/>
        <v>0</v>
      </c>
      <c r="G15" s="44">
        <f t="shared" si="0"/>
        <v>0</v>
      </c>
      <c r="H15" s="44">
        <f t="shared" si="0"/>
        <v>0</v>
      </c>
    </row>
    <row r="16" spans="1:8" ht="12.75">
      <c r="A16" s="12" t="s">
        <v>12</v>
      </c>
      <c r="B16" s="14"/>
      <c r="C16" s="21">
        <f aca="true" t="shared" si="1" ref="C16:H16">C12+C13-C14</f>
        <v>0</v>
      </c>
      <c r="D16" s="21">
        <f t="shared" si="1"/>
        <v>0</v>
      </c>
      <c r="E16" s="21">
        <f t="shared" si="1"/>
        <v>0</v>
      </c>
      <c r="F16" s="21">
        <f t="shared" si="1"/>
        <v>0</v>
      </c>
      <c r="G16" s="21">
        <f t="shared" si="1"/>
        <v>0</v>
      </c>
      <c r="H16" s="21">
        <f t="shared" si="1"/>
        <v>0</v>
      </c>
    </row>
    <row r="17" spans="1:8" ht="13.5" thickBot="1">
      <c r="A17" s="28" t="s">
        <v>13</v>
      </c>
      <c r="B17" s="29"/>
      <c r="C17" s="27">
        <f aca="true" t="shared" si="2" ref="C17:H17">C16*C15</f>
        <v>0</v>
      </c>
      <c r="D17" s="27">
        <f t="shared" si="2"/>
        <v>0</v>
      </c>
      <c r="E17" s="27">
        <f t="shared" si="2"/>
        <v>0</v>
      </c>
      <c r="F17" s="27">
        <f t="shared" si="2"/>
        <v>0</v>
      </c>
      <c r="G17" s="27">
        <f t="shared" si="2"/>
        <v>0</v>
      </c>
      <c r="H17" s="27">
        <f t="shared" si="2"/>
        <v>0</v>
      </c>
    </row>
    <row r="18" spans="1:8" ht="13.5" thickBot="1">
      <c r="A18" s="30" t="s">
        <v>26</v>
      </c>
      <c r="B18" s="31"/>
      <c r="C18" s="180">
        <f>SUM(C17:H17)</f>
        <v>0</v>
      </c>
      <c r="D18" s="181"/>
      <c r="E18" s="181"/>
      <c r="F18" s="181"/>
      <c r="G18" s="181"/>
      <c r="H18" s="182"/>
    </row>
    <row r="19" spans="1:4" ht="13.5" thickBot="1">
      <c r="A19" s="32"/>
      <c r="D19" s="2"/>
    </row>
    <row r="20" spans="1:6" ht="13.5" thickBot="1">
      <c r="A20" s="161" t="s">
        <v>14</v>
      </c>
      <c r="B20" s="162"/>
      <c r="C20" s="162"/>
      <c r="D20" s="162"/>
      <c r="E20" s="162"/>
      <c r="F20" s="163"/>
    </row>
    <row r="21" spans="2:6" ht="25.5" customHeight="1">
      <c r="B21" s="82"/>
      <c r="C21" s="105">
        <f>IF(SERVICE1="","",SERVICE1)</f>
      </c>
      <c r="D21" s="105">
        <f>IF(SERVICE2="","",SERVICE2)</f>
      </c>
      <c r="E21" s="105">
        <f>IF(SERVICE3="","",SERVICE3)</f>
      </c>
      <c r="F21" s="103">
        <f>IF(SERVICE4="","",SERVICE4)</f>
      </c>
    </row>
    <row r="22" spans="2:6" ht="12.75">
      <c r="B22" s="82"/>
      <c r="C22" s="106">
        <f>IF(SERVICE1="","",VLOOKUP(SERVICE1,Friction!$A$43:$B$72,2,FALSE))</f>
      </c>
      <c r="D22" s="106">
        <f>IF(SERVICE2="","",VLOOKUP(SERVICE2,Friction!$A$43:$B$72,2,FALSE))</f>
      </c>
      <c r="E22" s="106">
        <f>IF(SERVICE3="","",VLOOKUP(SERVICE3,Friction!$A$43:$B$72,2,FALSE))</f>
      </c>
      <c r="F22" s="104">
        <f>IF(SERVICE4="","",VLOOKUP(SERVICE4,Friction!$A$43:$B$72,2,FALSE))</f>
      </c>
    </row>
    <row r="23" spans="1:6" ht="12.75">
      <c r="A23" s="175" t="str">
        <f>"Activité en "&amp;B6</f>
        <v>Activité en DECEMBRE</v>
      </c>
      <c r="B23" s="176"/>
      <c r="C23" s="107"/>
      <c r="D23" s="108"/>
      <c r="E23" s="107"/>
      <c r="F23" s="93"/>
    </row>
    <row r="24" spans="1:6" ht="12.75">
      <c r="A24" s="25" t="s">
        <v>92</v>
      </c>
      <c r="B24" s="102"/>
      <c r="C24" s="21" t="str">
        <f>IF(SERVICE1="","-",VLOOKUP(SERVICE1,Friction!$A$9:$B$38,2,FALSE))</f>
        <v>-</v>
      </c>
      <c r="D24" s="21" t="str">
        <f>IF(SERVICE2="","-",VLOOKUP(SERVICE2,Friction!$A$9:$B$38,2,FALSE))</f>
        <v>-</v>
      </c>
      <c r="E24" s="21" t="str">
        <f>IF(SERVICE3="","-",VLOOKUP(SERVICE3,Friction!$A$9:$B$38,2,FALSE))</f>
        <v>-</v>
      </c>
      <c r="F24" s="13" t="str">
        <f>IF(SERVICE4="","-",VLOOKUP(SERVICE4,Friction!$A$9:$B$38,2,FALSE))</f>
        <v>-</v>
      </c>
    </row>
    <row r="25" spans="1:6" ht="13.5" thickBot="1">
      <c r="A25" s="11" t="s">
        <v>88</v>
      </c>
      <c r="B25" s="2"/>
      <c r="C25" s="110">
        <f>IF(C24="-",0,C23*C24*friction/1000)</f>
        <v>0</v>
      </c>
      <c r="D25" s="110">
        <f>IF(D24="-",0,D23*D24*friction/1000)</f>
        <v>0</v>
      </c>
      <c r="E25" s="110">
        <f>IF(E24="-",0,E23*E24*friction/1000)</f>
        <v>0</v>
      </c>
      <c r="F25" s="111">
        <f>IF(F24="-",0,F23*F24*friction/1000)</f>
        <v>0</v>
      </c>
    </row>
    <row r="26" spans="1:6" ht="13.5" thickBot="1">
      <c r="A26" s="30" t="s">
        <v>89</v>
      </c>
      <c r="B26" s="101"/>
      <c r="C26" s="177" t="str">
        <f>IF(C25+D25+E25+F25=0,"-",(C25+D25+E25+F25))</f>
        <v>-</v>
      </c>
      <c r="D26" s="178"/>
      <c r="E26" s="178"/>
      <c r="F26" s="179"/>
    </row>
    <row r="27" spans="1:4" ht="12.75">
      <c r="A27" s="87">
        <f>IF(SUM('info service'!$B$20:$E$20)=0,"","Les activités suivantes ne sont pas prises en compte dans le calcul national de l'ICSHA 2021 : centre médico-psychologique et EHPAD.")</f>
      </c>
      <c r="D27" s="2"/>
    </row>
    <row r="28" ht="13.5" thickBot="1">
      <c r="D28" s="2"/>
    </row>
    <row r="29" spans="1:4" ht="16.5" thickBot="1">
      <c r="A29" s="170" t="s">
        <v>15</v>
      </c>
      <c r="B29" s="171"/>
      <c r="C29" s="172"/>
      <c r="D29" s="2"/>
    </row>
    <row r="30" spans="1:4" ht="19.5" customHeight="1" thickBot="1">
      <c r="A30" s="173" t="str">
        <f>"ICSHA 2021 en "&amp;B6&amp;":"</f>
        <v>ICSHA 2021 en DECEMBRE:</v>
      </c>
      <c r="B30" s="174"/>
      <c r="C30" s="23" t="str">
        <f>IF(C26="-","-",FIXED(C18/C26*100,1)&amp;"%")</f>
        <v>-</v>
      </c>
      <c r="D30" s="24">
        <f>IF(C26="-","",C18/C26*100)</f>
      </c>
    </row>
    <row r="31" ht="33" customHeight="1" thickBot="1"/>
    <row r="32" spans="1:6" ht="13.5" thickBot="1">
      <c r="A32" s="161" t="s">
        <v>113</v>
      </c>
      <c r="B32" s="162"/>
      <c r="C32" s="162"/>
      <c r="D32" s="162"/>
      <c r="E32" s="162"/>
      <c r="F32" s="163"/>
    </row>
    <row r="33" spans="1:6" ht="12.75">
      <c r="A33" s="127"/>
      <c r="C33" s="125">
        <f>IF(SERVICE1="","",SERVICE1)</f>
      </c>
      <c r="D33" s="125">
        <f>IF(SERVICE2="","",SERVICE2)</f>
      </c>
      <c r="E33" s="125">
        <f>IF(SERVICE3="","",SERVICE3)</f>
      </c>
      <c r="F33" s="126">
        <f>IF(SERVICE4="","",SERVICE4)</f>
      </c>
    </row>
    <row r="34" spans="1:6" ht="12.75">
      <c r="A34" s="123" t="s">
        <v>13</v>
      </c>
      <c r="B34" s="124"/>
      <c r="C34" s="20"/>
      <c r="D34" s="20"/>
      <c r="E34" s="20"/>
      <c r="F34" s="135"/>
    </row>
    <row r="35" spans="1:6" ht="13.5" thickBot="1">
      <c r="A35" s="128" t="s">
        <v>88</v>
      </c>
      <c r="B35" s="129"/>
      <c r="C35" s="110">
        <f>IF(C24="-",0,C23*C24*friction/1000)</f>
        <v>0</v>
      </c>
      <c r="D35" s="110">
        <f>IF(D24="-",0,D23*D24*friction/1000)</f>
        <v>0</v>
      </c>
      <c r="E35" s="110">
        <f>IF(E24="-",0,E23*E24*friction/1000)</f>
        <v>0</v>
      </c>
      <c r="F35" s="111">
        <f>IF(F24="-",0,F23*F24*friction/1000)</f>
        <v>0</v>
      </c>
    </row>
    <row r="36" spans="1:6" ht="16.5" thickBot="1">
      <c r="A36" s="30" t="s">
        <v>134</v>
      </c>
      <c r="B36" s="130"/>
      <c r="C36" s="120" t="str">
        <f>IF(C35=0,"-",FIXED(C34/C35*100,1)&amp;"%")</f>
        <v>-</v>
      </c>
      <c r="D36" s="119" t="str">
        <f>IF(D35=0,"-",FIXED(D34/D35*100,1)&amp;"%")</f>
        <v>-</v>
      </c>
      <c r="E36" s="119" t="str">
        <f>IF(E35=0,"-",FIXED(E34/E35*100,1)&amp;"%")</f>
        <v>-</v>
      </c>
      <c r="F36" s="119" t="str">
        <f>IF(F35=0,"-",FIXED(F34/F35*100,1)&amp;"%")</f>
        <v>-</v>
      </c>
    </row>
    <row r="37" ht="12.75">
      <c r="A37" s="87">
        <f>IF(SUM('info service'!$B$20:$E$20)=0,"","Les activités suivantes ne sont pas prises en compte dans le calcul national de l'ICSHA 2021 : centre médico-psychologique et EHPAD.")</f>
      </c>
    </row>
  </sheetData>
  <sheetProtection password="CF21" sheet="1" formatRows="0"/>
  <mergeCells count="9">
    <mergeCell ref="A32:F32"/>
    <mergeCell ref="C2:F3"/>
    <mergeCell ref="A23:B23"/>
    <mergeCell ref="A29:C29"/>
    <mergeCell ref="A30:B30"/>
    <mergeCell ref="A20:F20"/>
    <mergeCell ref="C26:F26"/>
    <mergeCell ref="A10:H10"/>
    <mergeCell ref="C18:H18"/>
  </mergeCells>
  <conditionalFormatting sqref="E21:E25 E33:E35">
    <cfRule type="expression" priority="1" dxfId="12" stopIfTrue="1">
      <formula>SERVICE3=""</formula>
    </cfRule>
  </conditionalFormatting>
  <conditionalFormatting sqref="F21:F25 F33:F35">
    <cfRule type="expression" priority="2" dxfId="12" stopIfTrue="1">
      <formula>SERVICE4=""</formula>
    </cfRule>
  </conditionalFormatting>
  <conditionalFormatting sqref="D21:D25 D33:D35">
    <cfRule type="expression" priority="3" dxfId="12" stopIfTrue="1">
      <formula>SERVICE2=""</formula>
    </cfRule>
  </conditionalFormatting>
  <conditionalFormatting sqref="C21:C25 C33:C35">
    <cfRule type="expression" priority="4" dxfId="12" stopIfTrue="1">
      <formula>SERVICE1=""</formula>
    </cfRule>
  </conditionalFormatting>
  <dataValidations count="1">
    <dataValidation type="whole" operator="greaterThan" allowBlank="1" showInputMessage="1" showErrorMessage="1" errorTitle="Erreur" error="Veuillez saisir un nombre de journées d'hospitalisation supérieur à 0." sqref="C23:F23">
      <formula1>0</formula1>
    </dataValidation>
  </dataValidations>
  <printOptions/>
  <pageMargins left="0.787401575" right="0.787401575" top="0.72" bottom="0.67" header="0.4921259845" footer="0.4921259845"/>
  <pageSetup fitToHeight="1" fitToWidth="1" horizontalDpi="300" verticalDpi="300" orientation="landscape" paperSize="9" scale="8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J77"/>
  <sheetViews>
    <sheetView showGridLines="0" zoomScale="90" zoomScaleNormal="90" zoomScalePageLayoutView="0" workbookViewId="0" topLeftCell="A1">
      <selection activeCell="G66" sqref="G66"/>
    </sheetView>
  </sheetViews>
  <sheetFormatPr defaultColWidth="11.421875" defaultRowHeight="12.75"/>
  <cols>
    <col min="1" max="1" width="34.00390625" style="0" customWidth="1"/>
    <col min="2" max="2" width="12.7109375" style="0" customWidth="1"/>
    <col min="6" max="6" width="17.421875" style="0" customWidth="1"/>
    <col min="7" max="7" width="13.00390625" style="0" customWidth="1"/>
  </cols>
  <sheetData>
    <row r="1" ht="13.5" thickBot="1"/>
    <row r="2" spans="1:10" ht="21" customHeight="1">
      <c r="A2" s="190" t="s">
        <v>56</v>
      </c>
      <c r="B2" s="191"/>
      <c r="C2" s="191"/>
      <c r="D2" s="191"/>
      <c r="E2" s="191"/>
      <c r="F2" s="191"/>
      <c r="G2" s="191"/>
      <c r="H2" s="192"/>
      <c r="I2" s="116"/>
      <c r="J2" s="38"/>
    </row>
    <row r="3" spans="1:10" ht="20.25" customHeight="1" thickBot="1">
      <c r="A3" s="187" t="s">
        <v>55</v>
      </c>
      <c r="B3" s="188"/>
      <c r="C3" s="188"/>
      <c r="D3" s="188"/>
      <c r="E3" s="188"/>
      <c r="F3" s="188"/>
      <c r="G3" s="188"/>
      <c r="H3" s="189"/>
      <c r="I3" s="116"/>
      <c r="J3" s="38"/>
    </row>
    <row r="6" spans="1:7" ht="12.75">
      <c r="A6" s="63"/>
      <c r="B6" s="63"/>
      <c r="C6" s="69"/>
      <c r="F6" s="63"/>
      <c r="G6" s="63"/>
    </row>
    <row r="7" spans="1:7" ht="12.75">
      <c r="A7" s="185" t="s">
        <v>91</v>
      </c>
      <c r="B7" s="58" t="s">
        <v>52</v>
      </c>
      <c r="F7" s="64"/>
      <c r="G7" s="62"/>
    </row>
    <row r="8" spans="1:7" ht="12.75">
      <c r="A8" s="186"/>
      <c r="B8" s="59" t="s">
        <v>53</v>
      </c>
      <c r="F8" s="64"/>
      <c r="G8" s="62"/>
    </row>
    <row r="9" spans="1:3" ht="12.75">
      <c r="A9" s="65" t="s">
        <v>116</v>
      </c>
      <c r="B9" s="57">
        <v>16</v>
      </c>
      <c r="C9" s="43" t="s">
        <v>70</v>
      </c>
    </row>
    <row r="10" spans="1:3" ht="12.75">
      <c r="A10" s="65" t="s">
        <v>117</v>
      </c>
      <c r="B10" s="57">
        <v>14</v>
      </c>
      <c r="C10" s="43" t="s">
        <v>70</v>
      </c>
    </row>
    <row r="11" spans="1:3" ht="12.75" customHeight="1" thickBot="1">
      <c r="A11" s="70" t="s">
        <v>128</v>
      </c>
      <c r="B11" s="72">
        <v>14</v>
      </c>
      <c r="C11" s="43" t="s">
        <v>46</v>
      </c>
    </row>
    <row r="12" spans="1:8" ht="13.5" thickBot="1">
      <c r="A12" s="71" t="s">
        <v>95</v>
      </c>
      <c r="B12" s="73">
        <v>2</v>
      </c>
      <c r="C12" s="43" t="s">
        <v>114</v>
      </c>
      <c r="E12" s="183" t="s">
        <v>54</v>
      </c>
      <c r="F12" s="184"/>
      <c r="G12" s="61">
        <v>3</v>
      </c>
      <c r="H12" s="60" t="s">
        <v>48</v>
      </c>
    </row>
    <row r="13" spans="1:8" ht="12.75">
      <c r="A13" s="70" t="s">
        <v>111</v>
      </c>
      <c r="B13" s="72">
        <v>6</v>
      </c>
      <c r="C13" s="43" t="s">
        <v>45</v>
      </c>
      <c r="E13" s="131"/>
      <c r="F13" s="131"/>
      <c r="G13" s="133"/>
      <c r="H13" s="132"/>
    </row>
    <row r="14" spans="1:10" ht="12.75">
      <c r="A14" s="70" t="s">
        <v>62</v>
      </c>
      <c r="B14" s="57">
        <v>6</v>
      </c>
      <c r="C14" s="43" t="s">
        <v>45</v>
      </c>
      <c r="G14" s="49"/>
      <c r="H14" s="49"/>
      <c r="I14" s="50"/>
      <c r="J14" s="51"/>
    </row>
    <row r="15" spans="1:3" ht="12.75">
      <c r="A15" s="66" t="s">
        <v>64</v>
      </c>
      <c r="B15" s="6">
        <v>12</v>
      </c>
      <c r="C15" s="43" t="s">
        <v>44</v>
      </c>
    </row>
    <row r="16" spans="1:10" ht="12.75">
      <c r="A16" s="66" t="s">
        <v>57</v>
      </c>
      <c r="B16" s="57">
        <v>5</v>
      </c>
      <c r="C16" s="43" t="s">
        <v>44</v>
      </c>
      <c r="E16" s="75" t="s">
        <v>63</v>
      </c>
      <c r="G16" s="49"/>
      <c r="H16" s="49"/>
      <c r="I16" s="50"/>
      <c r="J16" s="51"/>
    </row>
    <row r="17" spans="1:5" ht="12.75">
      <c r="A17" s="66" t="s">
        <v>96</v>
      </c>
      <c r="B17" s="6">
        <v>4</v>
      </c>
      <c r="C17" s="43" t="s">
        <v>115</v>
      </c>
      <c r="E17" s="75" t="s">
        <v>60</v>
      </c>
    </row>
    <row r="18" spans="1:5" ht="12.75">
      <c r="A18" s="66" t="s">
        <v>138</v>
      </c>
      <c r="B18" s="6">
        <v>6</v>
      </c>
      <c r="C18" s="43" t="s">
        <v>46</v>
      </c>
      <c r="E18" s="75"/>
    </row>
    <row r="19" spans="1:5" ht="12.75">
      <c r="A19" s="66" t="s">
        <v>118</v>
      </c>
      <c r="B19" s="6">
        <v>6</v>
      </c>
      <c r="C19" s="43" t="s">
        <v>44</v>
      </c>
      <c r="E19" s="134" t="s">
        <v>132</v>
      </c>
    </row>
    <row r="20" spans="1:3" ht="12.75">
      <c r="A20" s="66" t="s">
        <v>119</v>
      </c>
      <c r="B20" s="6">
        <v>11</v>
      </c>
      <c r="C20" s="43" t="s">
        <v>45</v>
      </c>
    </row>
    <row r="21" spans="1:3" ht="12.75">
      <c r="A21" s="66" t="s">
        <v>109</v>
      </c>
      <c r="B21" s="6">
        <v>2</v>
      </c>
      <c r="C21" s="43" t="s">
        <v>46</v>
      </c>
    </row>
    <row r="22" spans="1:10" ht="12.75">
      <c r="A22" s="66" t="s">
        <v>65</v>
      </c>
      <c r="B22" s="6">
        <v>10</v>
      </c>
      <c r="C22" s="43" t="s">
        <v>44</v>
      </c>
      <c r="G22" s="49"/>
      <c r="H22" s="49"/>
      <c r="I22" s="50"/>
      <c r="J22" s="51"/>
    </row>
    <row r="23" spans="1:3" ht="12.75">
      <c r="A23" s="66" t="s">
        <v>58</v>
      </c>
      <c r="B23" s="57">
        <v>5</v>
      </c>
      <c r="C23" s="43" t="s">
        <v>44</v>
      </c>
    </row>
    <row r="24" spans="1:10" ht="12.75">
      <c r="A24" s="66" t="s">
        <v>124</v>
      </c>
      <c r="B24" s="6">
        <v>12</v>
      </c>
      <c r="C24" s="43" t="s">
        <v>44</v>
      </c>
      <c r="G24" s="49"/>
      <c r="H24" s="49"/>
      <c r="I24" s="50"/>
      <c r="J24" s="51"/>
    </row>
    <row r="25" spans="1:3" ht="12.75">
      <c r="A25" s="66" t="s">
        <v>125</v>
      </c>
      <c r="B25" s="57">
        <v>6</v>
      </c>
      <c r="C25" s="43" t="s">
        <v>44</v>
      </c>
    </row>
    <row r="26" spans="1:3" ht="12.75">
      <c r="A26" s="66" t="s">
        <v>66</v>
      </c>
      <c r="B26" s="6">
        <v>4</v>
      </c>
      <c r="C26" s="43" t="s">
        <v>44</v>
      </c>
    </row>
    <row r="27" spans="1:3" ht="12.75">
      <c r="A27" s="66" t="s">
        <v>98</v>
      </c>
      <c r="B27" s="6">
        <v>2</v>
      </c>
      <c r="C27" s="43" t="s">
        <v>44</v>
      </c>
    </row>
    <row r="28" spans="1:3" ht="12.75">
      <c r="A28" s="66" t="s">
        <v>110</v>
      </c>
      <c r="B28" s="6">
        <v>5</v>
      </c>
      <c r="C28" s="43" t="s">
        <v>46</v>
      </c>
    </row>
    <row r="29" spans="1:3" ht="12.75">
      <c r="A29" s="66" t="s">
        <v>139</v>
      </c>
      <c r="B29" s="6">
        <v>2</v>
      </c>
      <c r="C29" s="43" t="s">
        <v>46</v>
      </c>
    </row>
    <row r="30" spans="1:9" ht="12.75">
      <c r="A30" s="66" t="s">
        <v>123</v>
      </c>
      <c r="B30" s="77">
        <v>43</v>
      </c>
      <c r="C30" s="43" t="s">
        <v>44</v>
      </c>
      <c r="F30" s="49"/>
      <c r="G30" s="49"/>
      <c r="H30" s="50"/>
      <c r="I30" s="51"/>
    </row>
    <row r="31" spans="1:10" ht="12.75">
      <c r="A31" s="66" t="s">
        <v>102</v>
      </c>
      <c r="B31" s="6">
        <v>8</v>
      </c>
      <c r="C31" s="43" t="s">
        <v>44</v>
      </c>
      <c r="G31" s="49"/>
      <c r="H31" s="49"/>
      <c r="I31" s="50"/>
      <c r="J31" s="51"/>
    </row>
    <row r="32" spans="1:9" ht="12.75">
      <c r="A32" s="66" t="s">
        <v>59</v>
      </c>
      <c r="B32" s="57">
        <v>5</v>
      </c>
      <c r="C32" s="43" t="s">
        <v>44</v>
      </c>
      <c r="F32" s="49"/>
      <c r="G32" s="49"/>
      <c r="H32" s="50"/>
      <c r="I32" s="51"/>
    </row>
    <row r="33" spans="1:10" ht="12.75">
      <c r="A33" s="66" t="s">
        <v>120</v>
      </c>
      <c r="B33" s="6">
        <v>7</v>
      </c>
      <c r="C33" s="43" t="s">
        <v>44</v>
      </c>
      <c r="H33" s="49"/>
      <c r="I33" s="50"/>
      <c r="J33" s="51"/>
    </row>
    <row r="34" spans="1:9" ht="12.75">
      <c r="A34" s="67" t="s">
        <v>121</v>
      </c>
      <c r="B34" s="54">
        <v>5</v>
      </c>
      <c r="C34" s="43" t="s">
        <v>47</v>
      </c>
      <c r="F34" s="49"/>
      <c r="G34" s="49"/>
      <c r="H34" s="50"/>
      <c r="I34" s="51"/>
    </row>
    <row r="35" spans="1:3" ht="13.5" thickBot="1">
      <c r="A35" s="112" t="s">
        <v>122</v>
      </c>
      <c r="B35" s="6">
        <v>28</v>
      </c>
      <c r="C35" s="43" t="s">
        <v>44</v>
      </c>
    </row>
    <row r="36" spans="1:2" ht="13.5" thickBot="1">
      <c r="A36" s="68"/>
      <c r="B36" s="74"/>
    </row>
    <row r="37" spans="1:2" ht="13.5" thickBot="1">
      <c r="A37" s="68"/>
      <c r="B37" s="74"/>
    </row>
    <row r="38" spans="1:2" ht="13.5" thickBot="1">
      <c r="A38" s="68"/>
      <c r="B38" s="74"/>
    </row>
    <row r="39" spans="1:4" ht="12.75">
      <c r="A39" s="147"/>
      <c r="B39" s="147"/>
      <c r="C39" s="147"/>
      <c r="D39" s="147"/>
    </row>
    <row r="40" spans="1:4" ht="12.75">
      <c r="A40" s="149" t="s">
        <v>99</v>
      </c>
      <c r="B40" s="147"/>
      <c r="C40" s="147"/>
      <c r="D40" s="147"/>
    </row>
    <row r="41" spans="1:4" ht="12.75">
      <c r="A41" s="147"/>
      <c r="B41" s="147"/>
      <c r="C41" s="147"/>
      <c r="D41" s="147"/>
    </row>
    <row r="42" spans="1:4" ht="12.75">
      <c r="A42" s="148" t="s">
        <v>91</v>
      </c>
      <c r="B42" s="148" t="s">
        <v>83</v>
      </c>
      <c r="C42" s="147"/>
      <c r="D42" s="147"/>
    </row>
    <row r="43" spans="1:5" ht="12.75">
      <c r="A43" s="151" t="s">
        <v>116</v>
      </c>
      <c r="B43" s="152" t="s">
        <v>77</v>
      </c>
      <c r="C43" s="153"/>
      <c r="D43" s="150"/>
      <c r="E43" s="150"/>
    </row>
    <row r="44" spans="1:5" ht="12.75">
      <c r="A44" s="151" t="s">
        <v>117</v>
      </c>
      <c r="B44" s="152" t="s">
        <v>77</v>
      </c>
      <c r="C44" s="153"/>
      <c r="D44" s="150"/>
      <c r="E44" s="150"/>
    </row>
    <row r="45" spans="1:5" ht="12.75">
      <c r="A45" s="151" t="s">
        <v>128</v>
      </c>
      <c r="B45" s="152" t="s">
        <v>78</v>
      </c>
      <c r="C45" s="153"/>
      <c r="D45" s="150"/>
      <c r="E45" s="150"/>
    </row>
    <row r="46" spans="1:5" ht="12.75">
      <c r="A46" s="151" t="s">
        <v>100</v>
      </c>
      <c r="B46" s="152" t="s">
        <v>78</v>
      </c>
      <c r="C46" s="153"/>
      <c r="D46" s="150"/>
      <c r="E46" s="150"/>
    </row>
    <row r="47" spans="1:5" ht="12.75">
      <c r="A47" s="151" t="s">
        <v>112</v>
      </c>
      <c r="B47" s="152" t="s">
        <v>79</v>
      </c>
      <c r="C47" s="153"/>
      <c r="D47" s="150"/>
      <c r="E47" s="150"/>
    </row>
    <row r="48" spans="1:5" ht="12.75">
      <c r="A48" s="151" t="s">
        <v>84</v>
      </c>
      <c r="B48" s="152" t="s">
        <v>79</v>
      </c>
      <c r="C48" s="153"/>
      <c r="D48" s="150"/>
      <c r="E48" s="150"/>
    </row>
    <row r="49" spans="1:5" ht="12.75">
      <c r="A49" s="151" t="s">
        <v>76</v>
      </c>
      <c r="B49" s="152" t="s">
        <v>80</v>
      </c>
      <c r="C49" s="153"/>
      <c r="D49" s="150"/>
      <c r="E49" s="150"/>
    </row>
    <row r="50" spans="1:5" ht="12.75">
      <c r="A50" s="151" t="s">
        <v>75</v>
      </c>
      <c r="B50" s="152" t="s">
        <v>80</v>
      </c>
      <c r="C50" s="153"/>
      <c r="D50" s="150"/>
      <c r="E50" s="150"/>
    </row>
    <row r="51" spans="1:5" ht="12.75">
      <c r="A51" s="151" t="s">
        <v>97</v>
      </c>
      <c r="B51" s="152" t="s">
        <v>80</v>
      </c>
      <c r="C51" s="153"/>
      <c r="D51" s="150"/>
      <c r="E51" s="150"/>
    </row>
    <row r="52" spans="1:5" ht="12.75">
      <c r="A52" s="151" t="s">
        <v>138</v>
      </c>
      <c r="B52" s="152" t="s">
        <v>78</v>
      </c>
      <c r="C52" s="153"/>
      <c r="D52" s="150"/>
      <c r="E52" s="150"/>
    </row>
    <row r="53" spans="1:5" ht="12.75">
      <c r="A53" s="151" t="s">
        <v>118</v>
      </c>
      <c r="B53" s="152" t="s">
        <v>80</v>
      </c>
      <c r="C53" s="153"/>
      <c r="D53" s="150"/>
      <c r="E53" s="150"/>
    </row>
    <row r="54" spans="1:5" ht="12.75">
      <c r="A54" s="151" t="s">
        <v>119</v>
      </c>
      <c r="B54" s="152" t="s">
        <v>79</v>
      </c>
      <c r="C54" s="153"/>
      <c r="D54" s="150"/>
      <c r="E54" s="150"/>
    </row>
    <row r="55" spans="1:5" ht="12.75">
      <c r="A55" s="151" t="s">
        <v>109</v>
      </c>
      <c r="B55" s="152" t="s">
        <v>78</v>
      </c>
      <c r="C55" s="153"/>
      <c r="D55" s="150"/>
      <c r="E55" s="150"/>
    </row>
    <row r="56" spans="1:5" ht="12.75">
      <c r="A56" s="151" t="s">
        <v>85</v>
      </c>
      <c r="B56" s="152" t="s">
        <v>80</v>
      </c>
      <c r="C56" s="153"/>
      <c r="D56" s="150"/>
      <c r="E56" s="150"/>
    </row>
    <row r="57" spans="1:5" ht="12.75">
      <c r="A57" s="151" t="s">
        <v>69</v>
      </c>
      <c r="B57" s="152" t="s">
        <v>80</v>
      </c>
      <c r="C57" s="153"/>
      <c r="D57" s="150"/>
      <c r="E57" s="150"/>
    </row>
    <row r="58" spans="1:5" ht="12.75">
      <c r="A58" s="151" t="s">
        <v>126</v>
      </c>
      <c r="B58" s="152" t="s">
        <v>80</v>
      </c>
      <c r="C58" s="153"/>
      <c r="D58" s="150"/>
      <c r="E58" s="150"/>
    </row>
    <row r="59" spans="1:5" ht="12.75">
      <c r="A59" s="151" t="s">
        <v>127</v>
      </c>
      <c r="B59" s="152" t="s">
        <v>80</v>
      </c>
      <c r="C59" s="153"/>
      <c r="D59" s="150"/>
      <c r="E59" s="150"/>
    </row>
    <row r="60" spans="1:5" ht="12.75">
      <c r="A60" s="151" t="s">
        <v>86</v>
      </c>
      <c r="B60" s="152" t="s">
        <v>80</v>
      </c>
      <c r="C60" s="153"/>
      <c r="D60" s="150"/>
      <c r="E60" s="150"/>
    </row>
    <row r="61" spans="1:5" ht="12.75">
      <c r="A61" s="151" t="s">
        <v>101</v>
      </c>
      <c r="B61" s="152" t="s">
        <v>80</v>
      </c>
      <c r="C61" s="153"/>
      <c r="D61" s="150"/>
      <c r="E61" s="150"/>
    </row>
    <row r="62" spans="1:5" ht="12.75">
      <c r="A62" s="151" t="s">
        <v>110</v>
      </c>
      <c r="B62" s="152" t="s">
        <v>78</v>
      </c>
      <c r="C62" s="153"/>
      <c r="D62" s="150"/>
      <c r="E62" s="150"/>
    </row>
    <row r="63" spans="1:5" ht="12.75">
      <c r="A63" s="151" t="s">
        <v>139</v>
      </c>
      <c r="B63" s="152" t="s">
        <v>78</v>
      </c>
      <c r="C63" s="153"/>
      <c r="D63" s="150"/>
      <c r="E63" s="150"/>
    </row>
    <row r="64" spans="1:5" ht="12.75">
      <c r="A64" s="151" t="s">
        <v>123</v>
      </c>
      <c r="B64" s="152" t="s">
        <v>80</v>
      </c>
      <c r="C64" s="153"/>
      <c r="D64" s="150"/>
      <c r="E64" s="150"/>
    </row>
    <row r="65" spans="1:5" ht="12.75">
      <c r="A65" s="151" t="s">
        <v>103</v>
      </c>
      <c r="B65" s="152" t="s">
        <v>80</v>
      </c>
      <c r="C65" s="153"/>
      <c r="D65" s="150"/>
      <c r="E65" s="150"/>
    </row>
    <row r="66" spans="1:5" ht="12.75">
      <c r="A66" s="151" t="s">
        <v>87</v>
      </c>
      <c r="B66" s="152" t="s">
        <v>80</v>
      </c>
      <c r="C66" s="153"/>
      <c r="D66" s="150"/>
      <c r="E66" s="150"/>
    </row>
    <row r="67" spans="1:5" ht="12.75">
      <c r="A67" s="151" t="s">
        <v>120</v>
      </c>
      <c r="B67" s="152" t="s">
        <v>80</v>
      </c>
      <c r="C67" s="153"/>
      <c r="D67" s="150"/>
      <c r="E67" s="150"/>
    </row>
    <row r="68" spans="1:5" ht="12.75">
      <c r="A68" s="151" t="s">
        <v>121</v>
      </c>
      <c r="B68" s="152" t="s">
        <v>81</v>
      </c>
      <c r="C68" s="153"/>
      <c r="D68" s="150"/>
      <c r="E68" s="150"/>
    </row>
    <row r="69" spans="1:5" ht="12.75">
      <c r="A69" s="151" t="s">
        <v>122</v>
      </c>
      <c r="B69" s="152" t="s">
        <v>80</v>
      </c>
      <c r="C69" s="153"/>
      <c r="D69" s="150"/>
      <c r="E69" s="150"/>
    </row>
    <row r="70" spans="1:5" ht="12.75">
      <c r="A70" s="154">
        <f>IF(A36="","",A36)</f>
      </c>
      <c r="B70" s="152" t="s">
        <v>82</v>
      </c>
      <c r="C70" s="153"/>
      <c r="D70" s="150"/>
      <c r="E70" s="150"/>
    </row>
    <row r="71" spans="1:5" ht="12.75">
      <c r="A71" s="154">
        <f>IF(A37="","",A37)</f>
      </c>
      <c r="B71" s="152" t="s">
        <v>82</v>
      </c>
      <c r="C71" s="153"/>
      <c r="D71" s="150"/>
      <c r="E71" s="150"/>
    </row>
    <row r="72" spans="1:5" ht="12.75">
      <c r="A72" s="154">
        <f>IF(A38="","",A38)</f>
      </c>
      <c r="B72" s="152" t="s">
        <v>82</v>
      </c>
      <c r="C72" s="153"/>
      <c r="D72" s="150"/>
      <c r="E72" s="150"/>
    </row>
    <row r="73" spans="1:5" ht="12.75">
      <c r="A73" s="153"/>
      <c r="B73" s="153"/>
      <c r="C73" s="153"/>
      <c r="D73" s="150"/>
      <c r="E73" s="150"/>
    </row>
    <row r="74" spans="1:5" ht="12.75">
      <c r="A74" s="150"/>
      <c r="B74" s="150"/>
      <c r="C74" s="150"/>
      <c r="D74" s="150"/>
      <c r="E74" s="150"/>
    </row>
    <row r="75" spans="1:5" ht="12.75">
      <c r="A75" s="150"/>
      <c r="B75" s="150"/>
      <c r="C75" s="150"/>
      <c r="D75" s="150"/>
      <c r="E75" s="150"/>
    </row>
    <row r="76" spans="1:5" ht="12.75">
      <c r="A76" s="150"/>
      <c r="B76" s="150"/>
      <c r="C76" s="150"/>
      <c r="D76" s="150"/>
      <c r="E76" s="150"/>
    </row>
    <row r="77" spans="1:5" ht="12.75">
      <c r="A77" s="150"/>
      <c r="B77" s="150"/>
      <c r="C77" s="150"/>
      <c r="D77" s="150"/>
      <c r="E77" s="150"/>
    </row>
  </sheetData>
  <sheetProtection password="CF21" sheet="1"/>
  <mergeCells count="4">
    <mergeCell ref="E12:F12"/>
    <mergeCell ref="A7:A8"/>
    <mergeCell ref="A3:H3"/>
    <mergeCell ref="A2:H2"/>
  </mergeCells>
  <printOptions/>
  <pageMargins left="0.787401575" right="0.62" top="0.55" bottom="0.77" header="0.34" footer="0.4921259845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1"/>
  </sheetPr>
  <dimension ref="A1:J27"/>
  <sheetViews>
    <sheetView showGridLines="0" showZeros="0" zoomScalePageLayoutView="0" workbookViewId="0" topLeftCell="A1">
      <selection activeCell="B55" sqref="B55"/>
    </sheetView>
  </sheetViews>
  <sheetFormatPr defaultColWidth="11.421875" defaultRowHeight="12.75"/>
  <cols>
    <col min="1" max="1" width="22.7109375" style="0" customWidth="1"/>
    <col min="2" max="3" width="18.28125" style="0" customWidth="1"/>
    <col min="4" max="4" width="18.8515625" style="0" customWidth="1"/>
    <col min="5" max="5" width="15.421875" style="0" customWidth="1"/>
  </cols>
  <sheetData>
    <row r="1" spans="1:6" ht="18.75" customHeight="1">
      <c r="A1" s="193" t="str">
        <f>"Tableau récapitulatif des données mensuelles pour l'année "&amp;ANNEE</f>
        <v>Tableau récapitulatif des données mensuelles pour l'année </v>
      </c>
      <c r="B1" s="193"/>
      <c r="C1" s="193"/>
      <c r="D1" s="193"/>
      <c r="E1" s="193"/>
      <c r="F1" s="193"/>
    </row>
    <row r="2" spans="1:6" ht="20.25" customHeight="1">
      <c r="A2" s="196">
        <f>'info service'!$C$12</f>
        <v>0</v>
      </c>
      <c r="B2" s="197"/>
      <c r="C2" s="197"/>
      <c r="D2" s="197"/>
      <c r="E2" s="197"/>
      <c r="F2" s="198"/>
    </row>
    <row r="3" spans="1:6" ht="17.25" customHeight="1">
      <c r="A3" s="199">
        <f>IF('info service'!C14="","",'info service'!$B$29)</f>
      </c>
      <c r="B3" s="200"/>
      <c r="C3" s="200"/>
      <c r="D3" s="200"/>
      <c r="E3" s="200"/>
      <c r="F3" s="201"/>
    </row>
    <row r="4" spans="1:6" ht="17.25" customHeight="1">
      <c r="A4" s="84" t="s">
        <v>90</v>
      </c>
      <c r="B4" s="85">
        <f>IF(SERVICE1="",""," - "&amp;SERVICE1)</f>
      </c>
      <c r="C4" s="83"/>
      <c r="D4" s="83"/>
      <c r="E4" s="87" t="s">
        <v>67</v>
      </c>
      <c r="F4" s="83"/>
    </row>
    <row r="5" spans="1:6" ht="17.25" customHeight="1">
      <c r="A5" s="86"/>
      <c r="B5" s="85">
        <f>IF(SERVICE2="",""," - "&amp;SERVICE2)</f>
      </c>
      <c r="C5" s="83"/>
      <c r="D5" s="83"/>
      <c r="E5" s="87" t="s">
        <v>68</v>
      </c>
      <c r="F5" s="83"/>
    </row>
    <row r="6" spans="1:6" ht="17.25" customHeight="1">
      <c r="A6" s="83"/>
      <c r="B6" s="85">
        <f>IF(SERVICE3="",""," - "&amp;SERVICE3)</f>
      </c>
      <c r="C6" s="83"/>
      <c r="D6" s="83"/>
      <c r="E6" s="83"/>
      <c r="F6" s="83"/>
    </row>
    <row r="7" spans="1:6" ht="17.25" customHeight="1">
      <c r="A7" s="83"/>
      <c r="B7" s="85">
        <f>IF(SERVICE4="",""," - "&amp;SERVICE4)</f>
      </c>
      <c r="C7" s="83"/>
      <c r="D7" s="83"/>
      <c r="E7" s="83"/>
      <c r="F7" s="83"/>
    </row>
    <row r="8" ht="20.25" customHeight="1"/>
    <row r="9" spans="2:4" ht="12.75">
      <c r="B9" s="88" t="s">
        <v>136</v>
      </c>
      <c r="C9" s="88" t="s">
        <v>40</v>
      </c>
      <c r="D9" s="88" t="s">
        <v>41</v>
      </c>
    </row>
    <row r="10" spans="1:10" ht="12.75">
      <c r="A10" s="19" t="s">
        <v>27</v>
      </c>
      <c r="B10" s="26" t="e">
        <f>IF(janvier!C26="-",NA(),janvier!D30)</f>
        <v>#N/A</v>
      </c>
      <c r="C10" s="17">
        <f>janvier!C18</f>
        <v>0</v>
      </c>
      <c r="D10" s="26" t="str">
        <f>janvier!C26</f>
        <v>-</v>
      </c>
      <c r="E10" s="78">
        <v>100</v>
      </c>
      <c r="F10" s="78">
        <v>80</v>
      </c>
      <c r="G10" s="78">
        <v>60</v>
      </c>
      <c r="H10" s="78">
        <v>40</v>
      </c>
      <c r="I10" s="78">
        <v>20</v>
      </c>
      <c r="J10" s="78"/>
    </row>
    <row r="11" spans="1:10" ht="12.75">
      <c r="A11" s="19" t="s">
        <v>28</v>
      </c>
      <c r="B11" s="26" t="e">
        <f>IF(février!C26="-",NA(),février!D30)</f>
        <v>#N/A</v>
      </c>
      <c r="C11" s="17">
        <f>février!C18</f>
        <v>0</v>
      </c>
      <c r="D11" s="26" t="str">
        <f>février!C26</f>
        <v>-</v>
      </c>
      <c r="E11" s="78">
        <v>100</v>
      </c>
      <c r="F11" s="78">
        <v>80</v>
      </c>
      <c r="G11" s="78">
        <v>60</v>
      </c>
      <c r="H11" s="78">
        <v>40</v>
      </c>
      <c r="I11" s="78">
        <v>20</v>
      </c>
      <c r="J11" s="78"/>
    </row>
    <row r="12" spans="1:10" ht="12.75">
      <c r="A12" s="19" t="s">
        <v>29</v>
      </c>
      <c r="B12" s="26" t="e">
        <f>IF(mars!C26="-",NA(),mars!D30)</f>
        <v>#N/A</v>
      </c>
      <c r="C12" s="17">
        <f>mars!C18</f>
        <v>0</v>
      </c>
      <c r="D12" s="26" t="str">
        <f>mars!C26</f>
        <v>-</v>
      </c>
      <c r="E12" s="78">
        <v>100</v>
      </c>
      <c r="F12" s="78">
        <v>80</v>
      </c>
      <c r="G12" s="78">
        <v>60</v>
      </c>
      <c r="H12" s="78">
        <v>40</v>
      </c>
      <c r="I12" s="78">
        <v>20</v>
      </c>
      <c r="J12" s="78"/>
    </row>
    <row r="13" spans="1:10" ht="12.75">
      <c r="A13" s="19" t="s">
        <v>30</v>
      </c>
      <c r="B13" s="26" t="e">
        <f>IF(avril!C26="-",NA(),avril!D30)</f>
        <v>#N/A</v>
      </c>
      <c r="C13" s="17">
        <f>avril!C18</f>
        <v>0</v>
      </c>
      <c r="D13" s="26" t="str">
        <f>avril!C26</f>
        <v>-</v>
      </c>
      <c r="E13" s="78">
        <v>100</v>
      </c>
      <c r="F13" s="78">
        <v>80</v>
      </c>
      <c r="G13" s="78">
        <v>60</v>
      </c>
      <c r="H13" s="78">
        <v>40</v>
      </c>
      <c r="I13" s="78">
        <v>20</v>
      </c>
      <c r="J13" s="78"/>
    </row>
    <row r="14" spans="1:10" ht="12.75">
      <c r="A14" s="19" t="s">
        <v>31</v>
      </c>
      <c r="B14" s="26" t="e">
        <f>IF(mai!C26="-",NA(),mai!D30)</f>
        <v>#N/A</v>
      </c>
      <c r="C14" s="17">
        <f>mai!C18</f>
        <v>0</v>
      </c>
      <c r="D14" s="26" t="str">
        <f>mai!C26</f>
        <v>-</v>
      </c>
      <c r="E14" s="78">
        <v>100</v>
      </c>
      <c r="F14" s="78">
        <v>80</v>
      </c>
      <c r="G14" s="78">
        <v>60</v>
      </c>
      <c r="H14" s="78">
        <v>40</v>
      </c>
      <c r="I14" s="78">
        <v>20</v>
      </c>
      <c r="J14" s="78"/>
    </row>
    <row r="15" spans="1:10" ht="12.75">
      <c r="A15" s="19" t="s">
        <v>32</v>
      </c>
      <c r="B15" s="26" t="e">
        <f>IF(juin!C26="-",NA(),juin!D30)</f>
        <v>#N/A</v>
      </c>
      <c r="C15" s="17">
        <f>juin!C18</f>
        <v>0</v>
      </c>
      <c r="D15" s="26" t="str">
        <f>juin!C26</f>
        <v>-</v>
      </c>
      <c r="E15" s="78">
        <v>100</v>
      </c>
      <c r="F15" s="78">
        <v>80</v>
      </c>
      <c r="G15" s="78">
        <v>60</v>
      </c>
      <c r="H15" s="78">
        <v>40</v>
      </c>
      <c r="I15" s="78">
        <v>20</v>
      </c>
      <c r="J15" s="78"/>
    </row>
    <row r="16" spans="1:10" ht="12.75">
      <c r="A16" s="19" t="s">
        <v>33</v>
      </c>
      <c r="B16" s="26" t="e">
        <f>IF(juillet!C26="-",NA(),juillet!D30)</f>
        <v>#N/A</v>
      </c>
      <c r="C16" s="17">
        <f>juillet!C18</f>
        <v>0</v>
      </c>
      <c r="D16" s="26" t="str">
        <f>juillet!C26</f>
        <v>-</v>
      </c>
      <c r="E16" s="78">
        <v>100</v>
      </c>
      <c r="F16" s="78">
        <v>80</v>
      </c>
      <c r="G16" s="78">
        <v>60</v>
      </c>
      <c r="H16" s="78">
        <v>40</v>
      </c>
      <c r="I16" s="78">
        <v>20</v>
      </c>
      <c r="J16" s="78"/>
    </row>
    <row r="17" spans="1:10" ht="12.75">
      <c r="A17" s="19" t="s">
        <v>34</v>
      </c>
      <c r="B17" s="26" t="e">
        <f>IF(août!C26="-",NA(),août!D30)</f>
        <v>#N/A</v>
      </c>
      <c r="C17" s="17">
        <f>août!C18</f>
        <v>0</v>
      </c>
      <c r="D17" s="26" t="str">
        <f>août!C26</f>
        <v>-</v>
      </c>
      <c r="E17" s="78">
        <v>100</v>
      </c>
      <c r="F17" s="78">
        <v>80</v>
      </c>
      <c r="G17" s="78">
        <v>60</v>
      </c>
      <c r="H17" s="78">
        <v>40</v>
      </c>
      <c r="I17" s="78">
        <v>20</v>
      </c>
      <c r="J17" s="78"/>
    </row>
    <row r="18" spans="1:10" ht="12.75">
      <c r="A18" s="19" t="s">
        <v>35</v>
      </c>
      <c r="B18" s="26" t="e">
        <f>IF(septembre!C26="-",NA(),septembre!D30)</f>
        <v>#N/A</v>
      </c>
      <c r="C18" s="17">
        <f>septembre!C18</f>
        <v>0</v>
      </c>
      <c r="D18" s="26" t="str">
        <f>septembre!C26</f>
        <v>-</v>
      </c>
      <c r="E18" s="78">
        <v>100</v>
      </c>
      <c r="F18" s="78">
        <v>80</v>
      </c>
      <c r="G18" s="78">
        <v>60</v>
      </c>
      <c r="H18" s="78">
        <v>40</v>
      </c>
      <c r="I18" s="78">
        <v>20</v>
      </c>
      <c r="J18" s="78"/>
    </row>
    <row r="19" spans="1:10" ht="12.75">
      <c r="A19" s="19" t="s">
        <v>36</v>
      </c>
      <c r="B19" s="26" t="e">
        <f>IF(octobre!C26="-",NA(),octobre!D30)</f>
        <v>#N/A</v>
      </c>
      <c r="C19" s="17">
        <f>octobre!C18</f>
        <v>0</v>
      </c>
      <c r="D19" s="26" t="str">
        <f>octobre!C26</f>
        <v>-</v>
      </c>
      <c r="E19" s="78">
        <v>100</v>
      </c>
      <c r="F19" s="78">
        <v>80</v>
      </c>
      <c r="G19" s="78">
        <v>60</v>
      </c>
      <c r="H19" s="78">
        <v>40</v>
      </c>
      <c r="I19" s="78">
        <v>20</v>
      </c>
      <c r="J19" s="78"/>
    </row>
    <row r="20" spans="1:10" ht="12.75">
      <c r="A20" s="19" t="s">
        <v>37</v>
      </c>
      <c r="B20" s="26" t="e">
        <f>IF(novembre!C26="-",NA(),novembre!D30)</f>
        <v>#N/A</v>
      </c>
      <c r="C20" s="17">
        <f>novembre!C18</f>
        <v>0</v>
      </c>
      <c r="D20" s="26" t="str">
        <f>novembre!C26</f>
        <v>-</v>
      </c>
      <c r="E20" s="78">
        <v>100</v>
      </c>
      <c r="F20" s="78">
        <v>80</v>
      </c>
      <c r="G20" s="78">
        <v>60</v>
      </c>
      <c r="H20" s="78">
        <v>40</v>
      </c>
      <c r="I20" s="78">
        <v>20</v>
      </c>
      <c r="J20" s="78"/>
    </row>
    <row r="21" spans="1:10" ht="12.75">
      <c r="A21" s="19" t="s">
        <v>38</v>
      </c>
      <c r="B21" s="26" t="e">
        <f>IF(décembre!C26="-",NA(),décembre!D30)</f>
        <v>#N/A</v>
      </c>
      <c r="C21" s="17">
        <f>décembre!C18</f>
        <v>0</v>
      </c>
      <c r="D21" s="26" t="str">
        <f>décembre!C26</f>
        <v>-</v>
      </c>
      <c r="E21" s="78">
        <v>100</v>
      </c>
      <c r="F21" s="78">
        <v>80</v>
      </c>
      <c r="G21" s="78">
        <v>60</v>
      </c>
      <c r="H21" s="78">
        <v>40</v>
      </c>
      <c r="I21" s="78">
        <v>20</v>
      </c>
      <c r="J21" s="78"/>
    </row>
    <row r="22" spans="3:4" ht="12.75">
      <c r="C22" s="18" t="s">
        <v>39</v>
      </c>
      <c r="D22" s="89" t="s">
        <v>0</v>
      </c>
    </row>
    <row r="23" spans="3:4" ht="18.75" customHeight="1">
      <c r="C23" s="90">
        <f>SUM(C10:C21)</f>
        <v>0</v>
      </c>
      <c r="D23" s="91">
        <f>SUM(D10:D21)</f>
        <v>0</v>
      </c>
    </row>
    <row r="25" spans="1:4" ht="12.75">
      <c r="A25" s="10"/>
      <c r="C25" s="7"/>
      <c r="D25" s="7"/>
    </row>
    <row r="26" ht="13.5" thickBot="1"/>
    <row r="27" spans="1:5" ht="36" customHeight="1" thickBot="1">
      <c r="A27" s="194" t="s">
        <v>137</v>
      </c>
      <c r="B27" s="195"/>
      <c r="C27" s="92" t="str">
        <f>IF(ISERROR(C23*100/D23),"- %",FIXED(C23*100/D23,1)&amp;"%")</f>
        <v>- %</v>
      </c>
      <c r="D27" s="39" t="s">
        <v>42</v>
      </c>
      <c r="E27" s="33"/>
    </row>
  </sheetData>
  <sheetProtection password="CF21" sheet="1"/>
  <mergeCells count="4">
    <mergeCell ref="A1:F1"/>
    <mergeCell ref="A27:B27"/>
    <mergeCell ref="A2:F2"/>
    <mergeCell ref="A3:F3"/>
  </mergeCells>
  <conditionalFormatting sqref="B21">
    <cfRule type="expression" priority="1" dxfId="0" stopIfTrue="1">
      <formula>ISNA($B$21)</formula>
    </cfRule>
  </conditionalFormatting>
  <conditionalFormatting sqref="B20">
    <cfRule type="expression" priority="2" dxfId="0" stopIfTrue="1">
      <formula>ISNA($B$20)</formula>
    </cfRule>
  </conditionalFormatting>
  <conditionalFormatting sqref="B11">
    <cfRule type="expression" priority="3" dxfId="0" stopIfTrue="1">
      <formula>ISNA($B$11)</formula>
    </cfRule>
  </conditionalFormatting>
  <conditionalFormatting sqref="B12">
    <cfRule type="expression" priority="4" dxfId="0" stopIfTrue="1">
      <formula>ISNA($B$12)</formula>
    </cfRule>
  </conditionalFormatting>
  <conditionalFormatting sqref="B13">
    <cfRule type="expression" priority="5" dxfId="0" stopIfTrue="1">
      <formula>ISNA($B$13)</formula>
    </cfRule>
  </conditionalFormatting>
  <conditionalFormatting sqref="B14">
    <cfRule type="expression" priority="6" dxfId="0" stopIfTrue="1">
      <formula>ISNA($B$14)</formula>
    </cfRule>
  </conditionalFormatting>
  <conditionalFormatting sqref="B15">
    <cfRule type="expression" priority="7" dxfId="0" stopIfTrue="1">
      <formula>ISNA($B$15)</formula>
    </cfRule>
  </conditionalFormatting>
  <conditionalFormatting sqref="B16">
    <cfRule type="expression" priority="8" dxfId="0" stopIfTrue="1">
      <formula>ISNA($B$16)</formula>
    </cfRule>
  </conditionalFormatting>
  <conditionalFormatting sqref="B17">
    <cfRule type="expression" priority="9" dxfId="0" stopIfTrue="1">
      <formula>ISNA($B$17)</formula>
    </cfRule>
  </conditionalFormatting>
  <conditionalFormatting sqref="B18">
    <cfRule type="expression" priority="10" dxfId="0" stopIfTrue="1">
      <formula>ISNA($B$18)</formula>
    </cfRule>
  </conditionalFormatting>
  <conditionalFormatting sqref="B19">
    <cfRule type="expression" priority="11" dxfId="0" stopIfTrue="1">
      <formula>ISNA($B$19)</formula>
    </cfRule>
  </conditionalFormatting>
  <conditionalFormatting sqref="B10">
    <cfRule type="expression" priority="12" dxfId="0" stopIfTrue="1">
      <formula>ISNA($B$10)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2:H37"/>
  <sheetViews>
    <sheetView showGridLines="0" zoomScalePageLayoutView="0" workbookViewId="0" topLeftCell="A1">
      <selection activeCell="B8" sqref="B8"/>
    </sheetView>
  </sheetViews>
  <sheetFormatPr defaultColWidth="11.421875" defaultRowHeight="12.75"/>
  <cols>
    <col min="1" max="1" width="29.140625" style="0" customWidth="1"/>
    <col min="2" max="2" width="23.140625" style="0" customWidth="1"/>
    <col min="3" max="8" width="15.7109375" style="0" customWidth="1"/>
    <col min="9" max="9" width="7.421875" style="0" customWidth="1"/>
    <col min="10" max="11" width="6.140625" style="0" customWidth="1"/>
    <col min="12" max="12" width="10.00390625" style="0" customWidth="1"/>
    <col min="13" max="13" width="7.00390625" style="0" customWidth="1"/>
    <col min="14" max="14" width="18.140625" style="0" customWidth="1"/>
    <col min="15" max="15" width="17.00390625" style="0" customWidth="1"/>
    <col min="16" max="16" width="9.00390625" style="0" customWidth="1"/>
    <col min="17" max="17" width="8.421875" style="0" customWidth="1"/>
    <col min="18" max="18" width="7.421875" style="0" customWidth="1"/>
    <col min="19" max="19" width="10.00390625" style="0" customWidth="1"/>
  </cols>
  <sheetData>
    <row r="2" spans="1:7" ht="20.25">
      <c r="A2" s="5" t="s">
        <v>133</v>
      </c>
      <c r="C2" s="164">
        <f>IF('info service'!C14="","",'info service'!C14)</f>
      </c>
      <c r="D2" s="165"/>
      <c r="E2" s="165"/>
      <c r="F2" s="166"/>
      <c r="G2" s="35"/>
    </row>
    <row r="3" spans="1:7" ht="20.25">
      <c r="A3" s="5" t="s">
        <v>1</v>
      </c>
      <c r="C3" s="167"/>
      <c r="D3" s="168"/>
      <c r="E3" s="168"/>
      <c r="F3" s="169"/>
      <c r="G3" s="35"/>
    </row>
    <row r="4" spans="1:4" ht="12.75">
      <c r="A4" s="2"/>
      <c r="B4" s="2"/>
      <c r="D4" s="2"/>
    </row>
    <row r="5" spans="1:4" ht="12.75">
      <c r="A5" s="2"/>
      <c r="B5" s="4" t="s">
        <v>16</v>
      </c>
      <c r="C5" s="4" t="s">
        <v>17</v>
      </c>
      <c r="D5" s="2"/>
    </row>
    <row r="6" spans="1:3" ht="12.75">
      <c r="A6" s="9" t="s">
        <v>10</v>
      </c>
      <c r="B6" s="15" t="s">
        <v>2</v>
      </c>
      <c r="C6" s="16" t="str">
        <f>IF(ANNEE="","-",ANNEE)</f>
        <v>-</v>
      </c>
    </row>
    <row r="8" spans="1:4" ht="12.75">
      <c r="A8" s="1" t="s">
        <v>11</v>
      </c>
      <c r="B8" s="8"/>
      <c r="C8" s="76" t="s">
        <v>61</v>
      </c>
      <c r="D8" s="3"/>
    </row>
    <row r="9" spans="1:4" ht="13.5" thickBot="1">
      <c r="A9" s="2"/>
      <c r="B9" s="2"/>
      <c r="C9" s="2"/>
      <c r="D9" s="2"/>
    </row>
    <row r="10" spans="1:8" ht="13.5" thickBot="1">
      <c r="A10" s="161" t="s">
        <v>9</v>
      </c>
      <c r="B10" s="162"/>
      <c r="C10" s="162"/>
      <c r="D10" s="162"/>
      <c r="E10" s="162"/>
      <c r="F10" s="162"/>
      <c r="G10" s="162"/>
      <c r="H10" s="163"/>
    </row>
    <row r="11" spans="1:8" ht="12.75">
      <c r="A11" s="11" t="s">
        <v>51</v>
      </c>
      <c r="B11" s="2"/>
      <c r="C11" s="113"/>
      <c r="D11" s="113"/>
      <c r="E11" s="114"/>
      <c r="F11" s="114"/>
      <c r="G11" s="114"/>
      <c r="H11" s="114"/>
    </row>
    <row r="12" spans="1:8" ht="12.75">
      <c r="A12" s="12" t="s">
        <v>50</v>
      </c>
      <c r="B12" s="14"/>
      <c r="C12" s="20"/>
      <c r="D12" s="20"/>
      <c r="E12" s="20"/>
      <c r="F12" s="20"/>
      <c r="G12" s="20"/>
      <c r="H12" s="20"/>
    </row>
    <row r="13" spans="1:8" ht="12.75">
      <c r="A13" s="12" t="str">
        <f>"Nb de flacons livrés en "&amp;B6</f>
        <v>Nb de flacons livrés en JANVIER</v>
      </c>
      <c r="B13" s="22"/>
      <c r="C13" s="20"/>
      <c r="D13" s="20"/>
      <c r="E13" s="20"/>
      <c r="F13" s="20"/>
      <c r="G13" s="20"/>
      <c r="H13" s="20"/>
    </row>
    <row r="14" spans="1:8" ht="12.75">
      <c r="A14" s="12" t="s">
        <v>6</v>
      </c>
      <c r="B14" s="14"/>
      <c r="C14" s="20"/>
      <c r="D14" s="20"/>
      <c r="E14" s="20"/>
      <c r="F14" s="20"/>
      <c r="G14" s="20"/>
      <c r="H14" s="20"/>
    </row>
    <row r="15" spans="1:8" ht="12.75">
      <c r="A15" s="11"/>
      <c r="B15" s="2"/>
      <c r="C15" s="44">
        <f aca="true" t="shared" si="0" ref="C15:H15">C11/1000</f>
        <v>0</v>
      </c>
      <c r="D15" s="44">
        <f t="shared" si="0"/>
        <v>0</v>
      </c>
      <c r="E15" s="44">
        <f t="shared" si="0"/>
        <v>0</v>
      </c>
      <c r="F15" s="44">
        <f t="shared" si="0"/>
        <v>0</v>
      </c>
      <c r="G15" s="44">
        <f t="shared" si="0"/>
        <v>0</v>
      </c>
      <c r="H15" s="44">
        <f t="shared" si="0"/>
        <v>0</v>
      </c>
    </row>
    <row r="16" spans="1:8" ht="12.75">
      <c r="A16" s="12" t="s">
        <v>12</v>
      </c>
      <c r="B16" s="14"/>
      <c r="C16" s="45">
        <f aca="true" t="shared" si="1" ref="C16:H16">C12+C13-C14</f>
        <v>0</v>
      </c>
      <c r="D16" s="21">
        <f t="shared" si="1"/>
        <v>0</v>
      </c>
      <c r="E16" s="21">
        <f t="shared" si="1"/>
        <v>0</v>
      </c>
      <c r="F16" s="21">
        <f t="shared" si="1"/>
        <v>0</v>
      </c>
      <c r="G16" s="21">
        <f t="shared" si="1"/>
        <v>0</v>
      </c>
      <c r="H16" s="21">
        <f t="shared" si="1"/>
        <v>0</v>
      </c>
    </row>
    <row r="17" spans="1:8" ht="13.5" thickBot="1">
      <c r="A17" s="28" t="s">
        <v>13</v>
      </c>
      <c r="B17" s="29"/>
      <c r="C17" s="27">
        <f aca="true" t="shared" si="2" ref="C17:H17">C16*C15</f>
        <v>0</v>
      </c>
      <c r="D17" s="27">
        <f t="shared" si="2"/>
        <v>0</v>
      </c>
      <c r="E17" s="27">
        <f t="shared" si="2"/>
        <v>0</v>
      </c>
      <c r="F17" s="27">
        <f t="shared" si="2"/>
        <v>0</v>
      </c>
      <c r="G17" s="27">
        <f t="shared" si="2"/>
        <v>0</v>
      </c>
      <c r="H17" s="27">
        <f t="shared" si="2"/>
        <v>0</v>
      </c>
    </row>
    <row r="18" spans="1:8" ht="13.5" thickBot="1">
      <c r="A18" s="30" t="s">
        <v>26</v>
      </c>
      <c r="B18" s="31"/>
      <c r="C18" s="180">
        <f>SUM(C17:H17)</f>
        <v>0</v>
      </c>
      <c r="D18" s="181"/>
      <c r="E18" s="181"/>
      <c r="F18" s="181"/>
      <c r="G18" s="181"/>
      <c r="H18" s="182"/>
    </row>
    <row r="19" spans="1:4" ht="13.5" thickBot="1">
      <c r="A19" s="32"/>
      <c r="D19" s="2"/>
    </row>
    <row r="20" spans="1:6" ht="13.5" thickBot="1">
      <c r="A20" s="161" t="s">
        <v>14</v>
      </c>
      <c r="B20" s="162"/>
      <c r="C20" s="162"/>
      <c r="D20" s="162"/>
      <c r="E20" s="162"/>
      <c r="F20" s="163"/>
    </row>
    <row r="21" spans="1:6" ht="25.5" customHeight="1">
      <c r="A21" s="121"/>
      <c r="B21" s="82"/>
      <c r="C21" s="105">
        <f>IF(SERVICE1="","",SERVICE1)</f>
      </c>
      <c r="D21" s="105">
        <f>IF(SERVICE2="","",SERVICE2)</f>
      </c>
      <c r="E21" s="105">
        <f>IF(SERVICE3="","",SERVICE3)</f>
      </c>
      <c r="F21" s="103">
        <f>IF(SERVICE4="","",SERVICE4)</f>
      </c>
    </row>
    <row r="22" spans="1:6" ht="12.75">
      <c r="A22" s="122"/>
      <c r="B22" s="82"/>
      <c r="C22" s="106">
        <f>IF(SERVICE1="","",VLOOKUP(SERVICE1,Friction!$A$43:$B$72,2,FALSE))</f>
      </c>
      <c r="D22" s="106">
        <f>IF(SERVICE2="","",VLOOKUP(SERVICE2,Friction!$A$43:$B$72,2,FALSE))</f>
      </c>
      <c r="E22" s="106">
        <f>IF(SERVICE3="","",VLOOKUP(SERVICE3,Friction!$A$43:$B$72,2,FALSE))</f>
      </c>
      <c r="F22" s="104">
        <f>IF(SERVICE4="","",VLOOKUP(SERVICE4,Friction!$A$43:$B$72,2,FALSE))</f>
      </c>
    </row>
    <row r="23" spans="1:6" ht="12.75">
      <c r="A23" s="175" t="str">
        <f>"Activité en "&amp;B6</f>
        <v>Activité en JANVIER</v>
      </c>
      <c r="B23" s="176"/>
      <c r="C23" s="107"/>
      <c r="D23" s="108"/>
      <c r="E23" s="107"/>
      <c r="F23" s="93"/>
    </row>
    <row r="24" spans="1:6" ht="12.75">
      <c r="A24" s="25" t="s">
        <v>92</v>
      </c>
      <c r="B24" s="102"/>
      <c r="C24" s="21" t="str">
        <f>IF(SERVICE1="","-",VLOOKUP(SERVICE1,Friction!$A$9:$B$38,2,FALSE))</f>
        <v>-</v>
      </c>
      <c r="D24" s="21" t="str">
        <f>IF(SERVICE2="","-",VLOOKUP(SERVICE2,Friction!$A$9:$B$38,2,FALSE))</f>
        <v>-</v>
      </c>
      <c r="E24" s="21" t="str">
        <f>IF(SERVICE3="","-",VLOOKUP(SERVICE3,Friction!$A$9:$B$38,2,FALSE))</f>
        <v>-</v>
      </c>
      <c r="F24" s="13" t="str">
        <f>IF(SERVICE4="","-",VLOOKUP(SERVICE4,Friction!$A$9:$B$38,2,FALSE))</f>
        <v>-</v>
      </c>
    </row>
    <row r="25" spans="1:6" ht="13.5" thickBot="1">
      <c r="A25" s="11" t="s">
        <v>88</v>
      </c>
      <c r="B25" s="2"/>
      <c r="C25" s="110">
        <f>IF(C24="-",0,C23*C24*friction/1000)</f>
        <v>0</v>
      </c>
      <c r="D25" s="110">
        <f>IF(D24="-",0,D23*D24*friction/1000)</f>
        <v>0</v>
      </c>
      <c r="E25" s="110">
        <f>IF(E24="-",0,E23*E24*friction/1000)</f>
        <v>0</v>
      </c>
      <c r="F25" s="111">
        <f>IF(F24="-",0,F23*F24*friction/1000)</f>
        <v>0</v>
      </c>
    </row>
    <row r="26" spans="1:6" ht="13.5" thickBot="1">
      <c r="A26" s="30" t="s">
        <v>89</v>
      </c>
      <c r="B26" s="101"/>
      <c r="C26" s="177" t="str">
        <f>IF(C25+D25+E25+F25=0,"-",(C25+D25+E25+F25))</f>
        <v>-</v>
      </c>
      <c r="D26" s="178"/>
      <c r="E26" s="178"/>
      <c r="F26" s="179"/>
    </row>
    <row r="27" spans="1:4" ht="12.75">
      <c r="A27" s="87">
        <f>IF(SUM('info service'!$B$20:$E$20)=0,"","Les activités suivantes ne sont pas prises en compte dans le calcul national de l'ICSHA 2021 : centre médico-psychologique et EHPAD.")</f>
      </c>
      <c r="D27" s="2"/>
    </row>
    <row r="28" ht="13.5" thickBot="1">
      <c r="D28" s="2"/>
    </row>
    <row r="29" spans="1:4" ht="16.5" thickBot="1">
      <c r="A29" s="170" t="s">
        <v>15</v>
      </c>
      <c r="B29" s="171"/>
      <c r="C29" s="172"/>
      <c r="D29" s="2"/>
    </row>
    <row r="30" spans="1:4" ht="19.5" customHeight="1" thickBot="1">
      <c r="A30" s="173" t="str">
        <f>"ICSHA 2021 en "&amp;B6&amp;":"</f>
        <v>ICSHA 2021 en JANVIER:</v>
      </c>
      <c r="B30" s="174"/>
      <c r="C30" s="23" t="str">
        <f>IF(C26="-","-",FIXED(C18/C26*100,1)&amp;"%")</f>
        <v>-</v>
      </c>
      <c r="D30" s="24">
        <f>IF(C26="-","",C18/C26*100)</f>
      </c>
    </row>
    <row r="31" ht="33" customHeight="1" thickBot="1"/>
    <row r="32" spans="1:6" ht="13.5" thickBot="1">
      <c r="A32" s="161" t="s">
        <v>113</v>
      </c>
      <c r="B32" s="162"/>
      <c r="C32" s="162"/>
      <c r="D32" s="162"/>
      <c r="E32" s="162"/>
      <c r="F32" s="163"/>
    </row>
    <row r="33" spans="1:6" ht="24.75" customHeight="1">
      <c r="A33" s="127"/>
      <c r="C33" s="125">
        <f>IF(SERVICE1="","",SERVICE1)</f>
      </c>
      <c r="D33" s="125">
        <f>IF(SERVICE2="","",SERVICE2)</f>
      </c>
      <c r="E33" s="125">
        <f>IF(SERVICE3="","",SERVICE3)</f>
      </c>
      <c r="F33" s="126">
        <f>IF(SERVICE4="","",SERVICE4)</f>
      </c>
    </row>
    <row r="34" spans="1:6" ht="12.75">
      <c r="A34" s="123" t="s">
        <v>13</v>
      </c>
      <c r="B34" s="124"/>
      <c r="C34" s="20"/>
      <c r="D34" s="20"/>
      <c r="E34" s="20"/>
      <c r="F34" s="135"/>
    </row>
    <row r="35" spans="1:6" ht="13.5" thickBot="1">
      <c r="A35" s="128" t="s">
        <v>88</v>
      </c>
      <c r="B35" s="129"/>
      <c r="C35" s="110">
        <f>IF(C24="-",0,C23*C24*friction/1000)</f>
        <v>0</v>
      </c>
      <c r="D35" s="110">
        <f>IF(D24="-",0,D23*D24*friction/1000)</f>
        <v>0</v>
      </c>
      <c r="E35" s="110">
        <f>IF(E24="-",0,E23*E24*friction/1000)</f>
        <v>0</v>
      </c>
      <c r="F35" s="111">
        <f>IF(F24="-",0,F23*F24*friction/1000)</f>
        <v>0</v>
      </c>
    </row>
    <row r="36" spans="1:6" ht="16.5" thickBot="1">
      <c r="A36" s="30" t="s">
        <v>134</v>
      </c>
      <c r="B36" s="130"/>
      <c r="C36" s="120" t="str">
        <f>IF(C35=0,"-",FIXED(C34/C35*100,1)&amp;"%")</f>
        <v>-</v>
      </c>
      <c r="D36" s="119" t="str">
        <f>IF(D35=0,"-",FIXED(D34/D35*100,1)&amp;"%")</f>
        <v>-</v>
      </c>
      <c r="E36" s="119" t="str">
        <f>IF(E35=0,"-",FIXED(E34/E35*100,1)&amp;"%")</f>
        <v>-</v>
      </c>
      <c r="F36" s="119" t="str">
        <f>IF(F35=0,"-",FIXED(F34/F35*100,1)&amp;"%")</f>
        <v>-</v>
      </c>
    </row>
    <row r="37" ht="12.75">
      <c r="A37" s="87">
        <f>IF(SUM('info service'!$B$20:$E$20)=0,"","Les activités suivantes ne sont pas prises en compte dans le calcul national de l'ICSHA 2021 : centre médico-psychologique et EHPAD.")</f>
      </c>
    </row>
  </sheetData>
  <sheetProtection password="CF21" sheet="1" formatRows="0"/>
  <mergeCells count="9">
    <mergeCell ref="A32:F32"/>
    <mergeCell ref="C2:F3"/>
    <mergeCell ref="A29:C29"/>
    <mergeCell ref="A30:B30"/>
    <mergeCell ref="A23:B23"/>
    <mergeCell ref="A20:F20"/>
    <mergeCell ref="C26:F26"/>
    <mergeCell ref="A10:H10"/>
    <mergeCell ref="C18:H18"/>
  </mergeCells>
  <conditionalFormatting sqref="E21:E25 E33:E35">
    <cfRule type="expression" priority="1" dxfId="12" stopIfTrue="1">
      <formula>SERVICE3=""</formula>
    </cfRule>
  </conditionalFormatting>
  <conditionalFormatting sqref="F21:F25 F33:F35">
    <cfRule type="expression" priority="2" dxfId="12" stopIfTrue="1">
      <formula>SERVICE4=""</formula>
    </cfRule>
  </conditionalFormatting>
  <conditionalFormatting sqref="D21:D24 D33:D34">
    <cfRule type="expression" priority="3" dxfId="12" stopIfTrue="1">
      <formula>SERVICE2=""</formula>
    </cfRule>
  </conditionalFormatting>
  <conditionalFormatting sqref="C21:C25 C33:C35">
    <cfRule type="expression" priority="4" dxfId="12" stopIfTrue="1">
      <formula>SERVICE1=""</formula>
    </cfRule>
  </conditionalFormatting>
  <conditionalFormatting sqref="D25 D35">
    <cfRule type="expression" priority="5" dxfId="12" stopIfTrue="1">
      <formula>SERVICE2=""</formula>
    </cfRule>
  </conditionalFormatting>
  <dataValidations count="1">
    <dataValidation type="whole" operator="greaterThan" allowBlank="1" showInputMessage="1" showErrorMessage="1" errorTitle="Erreur" error="Veuillez saisir un nombre de journées d'hospitalisation supérieur à 0." sqref="C23:F23">
      <formula1>0</formula1>
    </dataValidation>
  </dataValidations>
  <printOptions/>
  <pageMargins left="0.45" right="0.4" top="0.74" bottom="0.76" header="0.5118110236220472" footer="0.5118110236220472"/>
  <pageSetup horizontalDpi="300" verticalDpi="3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2:H37"/>
  <sheetViews>
    <sheetView showGridLines="0" zoomScalePageLayoutView="0" workbookViewId="0" topLeftCell="A1">
      <selection activeCell="B8" sqref="B8"/>
    </sheetView>
  </sheetViews>
  <sheetFormatPr defaultColWidth="11.421875" defaultRowHeight="12.75"/>
  <cols>
    <col min="1" max="1" width="29.140625" style="0" customWidth="1"/>
    <col min="2" max="2" width="23.140625" style="0" customWidth="1"/>
    <col min="3" max="8" width="15.7109375" style="0" customWidth="1"/>
    <col min="9" max="9" width="7.421875" style="0" customWidth="1"/>
    <col min="10" max="11" width="6.140625" style="0" customWidth="1"/>
    <col min="12" max="12" width="10.00390625" style="0" customWidth="1"/>
    <col min="13" max="13" width="7.00390625" style="0" customWidth="1"/>
    <col min="14" max="14" width="18.140625" style="0" customWidth="1"/>
    <col min="15" max="15" width="17.00390625" style="0" customWidth="1"/>
    <col min="16" max="16" width="9.00390625" style="0" customWidth="1"/>
    <col min="17" max="17" width="8.421875" style="0" customWidth="1"/>
    <col min="18" max="18" width="7.421875" style="0" customWidth="1"/>
    <col min="19" max="19" width="10.00390625" style="0" customWidth="1"/>
  </cols>
  <sheetData>
    <row r="2" spans="1:7" ht="20.25">
      <c r="A2" s="5" t="s">
        <v>135</v>
      </c>
      <c r="C2" s="164">
        <f>IF('info service'!C14="","",'info service'!C14)</f>
      </c>
      <c r="D2" s="165"/>
      <c r="E2" s="165"/>
      <c r="F2" s="166"/>
      <c r="G2" s="35"/>
    </row>
    <row r="3" spans="1:7" ht="20.25">
      <c r="A3" s="5" t="s">
        <v>1</v>
      </c>
      <c r="C3" s="167"/>
      <c r="D3" s="168"/>
      <c r="E3" s="168"/>
      <c r="F3" s="169"/>
      <c r="G3" s="35"/>
    </row>
    <row r="4" spans="1:4" ht="12.75">
      <c r="A4" s="2"/>
      <c r="B4" s="2"/>
      <c r="D4" s="2"/>
    </row>
    <row r="5" spans="1:4" ht="12.75">
      <c r="A5" s="2"/>
      <c r="B5" s="4" t="s">
        <v>16</v>
      </c>
      <c r="C5" s="4" t="s">
        <v>17</v>
      </c>
      <c r="D5" s="2"/>
    </row>
    <row r="6" spans="1:3" ht="12.75">
      <c r="A6" s="9" t="s">
        <v>10</v>
      </c>
      <c r="B6" s="15" t="s">
        <v>3</v>
      </c>
      <c r="C6" s="34" t="str">
        <f>IF(ANNEE="","-",ANNEE)</f>
        <v>-</v>
      </c>
    </row>
    <row r="8" spans="1:4" ht="12.75">
      <c r="A8" s="1" t="s">
        <v>11</v>
      </c>
      <c r="B8" s="8"/>
      <c r="C8" s="76" t="s">
        <v>61</v>
      </c>
      <c r="D8" s="3"/>
    </row>
    <row r="9" spans="1:4" ht="13.5" thickBot="1">
      <c r="A9" s="2"/>
      <c r="B9" s="2"/>
      <c r="C9" s="2"/>
      <c r="D9" s="2"/>
    </row>
    <row r="10" spans="1:8" ht="13.5" thickBot="1">
      <c r="A10" s="161" t="s">
        <v>9</v>
      </c>
      <c r="B10" s="162"/>
      <c r="C10" s="162"/>
      <c r="D10" s="162"/>
      <c r="E10" s="162"/>
      <c r="F10" s="162"/>
      <c r="G10" s="162"/>
      <c r="H10" s="163"/>
    </row>
    <row r="11" spans="1:8" ht="12.75">
      <c r="A11" s="11" t="s">
        <v>51</v>
      </c>
      <c r="B11" s="2"/>
      <c r="C11" s="113"/>
      <c r="D11" s="113"/>
      <c r="E11" s="114"/>
      <c r="F11" s="114"/>
      <c r="G11" s="114"/>
      <c r="H11" s="114"/>
    </row>
    <row r="12" spans="1:8" ht="12.75">
      <c r="A12" s="12" t="s">
        <v>50</v>
      </c>
      <c r="B12" s="14"/>
      <c r="C12" s="53">
        <f>janvier!C14</f>
        <v>0</v>
      </c>
      <c r="D12" s="53">
        <f>janvier!D14</f>
        <v>0</v>
      </c>
      <c r="E12" s="53">
        <f>janvier!E14</f>
        <v>0</v>
      </c>
      <c r="F12" s="53">
        <f>janvier!F14</f>
        <v>0</v>
      </c>
      <c r="G12" s="53">
        <f>janvier!G14</f>
        <v>0</v>
      </c>
      <c r="H12" s="53">
        <f>janvier!H14</f>
        <v>0</v>
      </c>
    </row>
    <row r="13" spans="1:8" ht="12.75">
      <c r="A13" s="12" t="str">
        <f>"Nb de flacons livrés en "&amp;B6</f>
        <v>Nb de flacons livrés en FEVRIER</v>
      </c>
      <c r="B13" s="22"/>
      <c r="C13" s="20"/>
      <c r="D13" s="20"/>
      <c r="E13" s="20"/>
      <c r="F13" s="20"/>
      <c r="G13" s="20"/>
      <c r="H13" s="20"/>
    </row>
    <row r="14" spans="1:8" ht="12.75">
      <c r="A14" s="12" t="s">
        <v>6</v>
      </c>
      <c r="B14" s="14"/>
      <c r="C14" s="20"/>
      <c r="D14" s="20"/>
      <c r="E14" s="20"/>
      <c r="F14" s="20"/>
      <c r="G14" s="20"/>
      <c r="H14" s="20"/>
    </row>
    <row r="15" spans="1:8" ht="12.75">
      <c r="A15" s="11"/>
      <c r="B15" s="2"/>
      <c r="C15" s="44">
        <f aca="true" t="shared" si="0" ref="C15:H15">C11/1000</f>
        <v>0</v>
      </c>
      <c r="D15" s="44">
        <f t="shared" si="0"/>
        <v>0</v>
      </c>
      <c r="E15" s="44">
        <f t="shared" si="0"/>
        <v>0</v>
      </c>
      <c r="F15" s="44">
        <f t="shared" si="0"/>
        <v>0</v>
      </c>
      <c r="G15" s="44">
        <f t="shared" si="0"/>
        <v>0</v>
      </c>
      <c r="H15" s="44">
        <f t="shared" si="0"/>
        <v>0</v>
      </c>
    </row>
    <row r="16" spans="1:8" ht="12.75">
      <c r="A16" s="12" t="s">
        <v>12</v>
      </c>
      <c r="B16" s="14"/>
      <c r="C16" s="21">
        <f aca="true" t="shared" si="1" ref="C16:H16">C12+C13-C14</f>
        <v>0</v>
      </c>
      <c r="D16" s="21">
        <f t="shared" si="1"/>
        <v>0</v>
      </c>
      <c r="E16" s="21">
        <f t="shared" si="1"/>
        <v>0</v>
      </c>
      <c r="F16" s="21">
        <f t="shared" si="1"/>
        <v>0</v>
      </c>
      <c r="G16" s="21">
        <f t="shared" si="1"/>
        <v>0</v>
      </c>
      <c r="H16" s="21">
        <f t="shared" si="1"/>
        <v>0</v>
      </c>
    </row>
    <row r="17" spans="1:8" ht="13.5" thickBot="1">
      <c r="A17" s="28" t="s">
        <v>13</v>
      </c>
      <c r="B17" s="29"/>
      <c r="C17" s="27">
        <f aca="true" t="shared" si="2" ref="C17:H17">C16*C15</f>
        <v>0</v>
      </c>
      <c r="D17" s="27">
        <f t="shared" si="2"/>
        <v>0</v>
      </c>
      <c r="E17" s="27">
        <f t="shared" si="2"/>
        <v>0</v>
      </c>
      <c r="F17" s="27">
        <f t="shared" si="2"/>
        <v>0</v>
      </c>
      <c r="G17" s="27">
        <f t="shared" si="2"/>
        <v>0</v>
      </c>
      <c r="H17" s="27">
        <f t="shared" si="2"/>
        <v>0</v>
      </c>
    </row>
    <row r="18" spans="1:8" ht="13.5" thickBot="1">
      <c r="A18" s="30" t="s">
        <v>26</v>
      </c>
      <c r="B18" s="31"/>
      <c r="C18" s="180">
        <f>SUM(C17:H17)</f>
        <v>0</v>
      </c>
      <c r="D18" s="181"/>
      <c r="E18" s="181"/>
      <c r="F18" s="181"/>
      <c r="G18" s="181"/>
      <c r="H18" s="182"/>
    </row>
    <row r="19" spans="1:4" ht="13.5" thickBot="1">
      <c r="A19" s="32"/>
      <c r="D19" s="2"/>
    </row>
    <row r="20" spans="1:6" ht="13.5" thickBot="1">
      <c r="A20" s="161" t="s">
        <v>14</v>
      </c>
      <c r="B20" s="162"/>
      <c r="C20" s="162"/>
      <c r="D20" s="162"/>
      <c r="E20" s="162"/>
      <c r="F20" s="163"/>
    </row>
    <row r="21" spans="2:6" ht="25.5" customHeight="1">
      <c r="B21" s="82"/>
      <c r="C21" s="105">
        <f>IF(SERVICE1="","",SERVICE1)</f>
      </c>
      <c r="D21" s="105">
        <f>IF(SERVICE2="","",SERVICE2)</f>
      </c>
      <c r="E21" s="105">
        <f>IF(SERVICE3="","",SERVICE3)</f>
      </c>
      <c r="F21" s="103">
        <f>IF(SERVICE4="","",SERVICE4)</f>
      </c>
    </row>
    <row r="22" spans="2:6" ht="12.75">
      <c r="B22" s="82"/>
      <c r="C22" s="106">
        <f>IF(SERVICE1="","",VLOOKUP(SERVICE1,Friction!$A$43:$B$72,2,FALSE))</f>
      </c>
      <c r="D22" s="106">
        <f>IF(SERVICE2="","",VLOOKUP(SERVICE2,Friction!$A$43:$B$72,2,FALSE))</f>
      </c>
      <c r="E22" s="106">
        <f>IF(SERVICE3="","",VLOOKUP(SERVICE3,Friction!$A$43:$B$72,2,FALSE))</f>
      </c>
      <c r="F22" s="104">
        <f>IF(SERVICE4="","",VLOOKUP(SERVICE4,Friction!$A$43:$B$72,2,FALSE))</f>
      </c>
    </row>
    <row r="23" spans="1:6" ht="12.75">
      <c r="A23" s="175" t="str">
        <f>"Activité en "&amp;B6</f>
        <v>Activité en FEVRIER</v>
      </c>
      <c r="B23" s="176"/>
      <c r="C23" s="107"/>
      <c r="D23" s="108"/>
      <c r="E23" s="107"/>
      <c r="F23" s="93"/>
    </row>
    <row r="24" spans="1:6" ht="12.75">
      <c r="A24" s="25" t="s">
        <v>92</v>
      </c>
      <c r="B24" s="102"/>
      <c r="C24" s="21" t="str">
        <f>IF(SERVICE1="","-",VLOOKUP(SERVICE1,Friction!$A$9:$B$38,2,FALSE))</f>
        <v>-</v>
      </c>
      <c r="D24" s="21" t="str">
        <f>IF(SERVICE2="","-",VLOOKUP(SERVICE2,Friction!$A$9:$B$38,2,FALSE))</f>
        <v>-</v>
      </c>
      <c r="E24" s="21" t="str">
        <f>IF(SERVICE3="","-",VLOOKUP(SERVICE3,Friction!$A$9:$B$38,2,FALSE))</f>
        <v>-</v>
      </c>
      <c r="F24" s="13" t="str">
        <f>IF(SERVICE4="","-",VLOOKUP(SERVICE4,Friction!$A$9:$B$38,2,FALSE))</f>
        <v>-</v>
      </c>
    </row>
    <row r="25" spans="1:6" ht="13.5" thickBot="1">
      <c r="A25" s="11" t="s">
        <v>88</v>
      </c>
      <c r="B25" s="2"/>
      <c r="C25" s="110">
        <f>IF(C24="-",0,C23*C24*friction/1000)</f>
        <v>0</v>
      </c>
      <c r="D25" s="110">
        <f>IF(D24="-",0,D23*D24*friction/1000)</f>
        <v>0</v>
      </c>
      <c r="E25" s="110">
        <f>IF(E24="-",0,E23*E24*friction/1000)</f>
        <v>0</v>
      </c>
      <c r="F25" s="111">
        <f>IF(F24="-",0,F23*F24*friction/1000)</f>
        <v>0</v>
      </c>
    </row>
    <row r="26" spans="1:6" ht="13.5" thickBot="1">
      <c r="A26" s="30" t="s">
        <v>89</v>
      </c>
      <c r="B26" s="101"/>
      <c r="C26" s="177" t="str">
        <f>IF(C25+D25+E25+F25=0,"-",(C25+D25+E25+F25))</f>
        <v>-</v>
      </c>
      <c r="D26" s="178"/>
      <c r="E26" s="178"/>
      <c r="F26" s="179"/>
    </row>
    <row r="27" spans="1:4" ht="12.75">
      <c r="A27" s="87">
        <f>IF(SUM('info service'!$B$20:$E$20)=0,"","Les activités suivantes ne sont pas prises en compte dans le calcul national de l'ICSHA 2021 : centre médico-psychologique et EHPAD.")</f>
      </c>
      <c r="D27" s="2"/>
    </row>
    <row r="28" ht="13.5" thickBot="1">
      <c r="D28" s="2"/>
    </row>
    <row r="29" spans="1:4" ht="16.5" thickBot="1">
      <c r="A29" s="170" t="s">
        <v>15</v>
      </c>
      <c r="B29" s="171"/>
      <c r="C29" s="172"/>
      <c r="D29" s="2"/>
    </row>
    <row r="30" spans="1:4" ht="19.5" customHeight="1" thickBot="1">
      <c r="A30" s="173" t="str">
        <f>"ICSHA 2021 en "&amp;B6&amp;":"</f>
        <v>ICSHA 2021 en FEVRIER:</v>
      </c>
      <c r="B30" s="174"/>
      <c r="C30" s="23" t="str">
        <f>IF(C26="-","-",FIXED(C18/C26*100,1)&amp;"%")</f>
        <v>-</v>
      </c>
      <c r="D30" s="24">
        <f>IF(C26="-","",C18/C26*100)</f>
      </c>
    </row>
    <row r="31" ht="33" customHeight="1" thickBot="1"/>
    <row r="32" spans="1:6" ht="13.5" thickBot="1">
      <c r="A32" s="161" t="s">
        <v>113</v>
      </c>
      <c r="B32" s="162"/>
      <c r="C32" s="162"/>
      <c r="D32" s="162"/>
      <c r="E32" s="162"/>
      <c r="F32" s="163"/>
    </row>
    <row r="33" spans="1:6" ht="12.75">
      <c r="A33" s="127"/>
      <c r="C33" s="125">
        <f>IF(SERVICE1="","",SERVICE1)</f>
      </c>
      <c r="D33" s="125">
        <f>IF(SERVICE2="","",SERVICE2)</f>
      </c>
      <c r="E33" s="125">
        <f>IF(SERVICE3="","",SERVICE3)</f>
      </c>
      <c r="F33" s="126">
        <f>IF(SERVICE4="","",SERVICE4)</f>
      </c>
    </row>
    <row r="34" spans="1:6" ht="12.75">
      <c r="A34" s="136" t="s">
        <v>13</v>
      </c>
      <c r="B34" s="137"/>
      <c r="C34" s="20"/>
      <c r="D34" s="20"/>
      <c r="E34" s="20"/>
      <c r="F34" s="135"/>
    </row>
    <row r="35" spans="1:6" ht="13.5" thickBot="1">
      <c r="A35" s="138" t="s">
        <v>88</v>
      </c>
      <c r="B35" s="139"/>
      <c r="C35" s="140">
        <f>IF(C24="-",0,C23*C24*friction/1000)</f>
        <v>0</v>
      </c>
      <c r="D35" s="140">
        <f>IF(D24="-",0,D23*D24*friction/1000)</f>
        <v>0</v>
      </c>
      <c r="E35" s="140">
        <f>IF(E24="-",0,E23*E24*friction/1000)</f>
        <v>0</v>
      </c>
      <c r="F35" s="141">
        <f>IF(F24="-",0,F23*F24*friction/1000)</f>
        <v>0</v>
      </c>
    </row>
    <row r="36" spans="1:6" ht="16.5" thickBot="1">
      <c r="A36" s="142" t="s">
        <v>134</v>
      </c>
      <c r="B36" s="143"/>
      <c r="C36" s="144" t="str">
        <f>IF(C35=0,"-",FIXED(C34/C35*100,1)&amp;"%")</f>
        <v>-</v>
      </c>
      <c r="D36" s="145" t="str">
        <f>IF(D35=0,"-",FIXED(D34/D35*100,1)&amp;"%")</f>
        <v>-</v>
      </c>
      <c r="E36" s="145" t="str">
        <f>IF(E35=0,"-",FIXED(E34/E35*100,1)&amp;"%")</f>
        <v>-</v>
      </c>
      <c r="F36" s="145" t="str">
        <f>IF(F35=0,"-",FIXED(F34/F35*100,1)&amp;"%")</f>
        <v>-</v>
      </c>
    </row>
    <row r="37" ht="12.75">
      <c r="A37" s="87">
        <f>IF(SUM('info service'!$B$20:$E$20)=0,"","Les activités suivantes ne sont pas prises en compte dans le calcul national de l'ICSHA 2021 : centre médico-psychologique et EHPAD.")</f>
      </c>
    </row>
  </sheetData>
  <sheetProtection password="CF21" sheet="1" formatRows="0"/>
  <mergeCells count="9">
    <mergeCell ref="A32:F32"/>
    <mergeCell ref="C2:F3"/>
    <mergeCell ref="A23:B23"/>
    <mergeCell ref="A29:C29"/>
    <mergeCell ref="A30:B30"/>
    <mergeCell ref="A20:F20"/>
    <mergeCell ref="C26:F26"/>
    <mergeCell ref="A10:H10"/>
    <mergeCell ref="C18:H18"/>
  </mergeCells>
  <conditionalFormatting sqref="E21:E25 E33:E35">
    <cfRule type="expression" priority="1" dxfId="12" stopIfTrue="1">
      <formula>SERVICE3=""</formula>
    </cfRule>
  </conditionalFormatting>
  <conditionalFormatting sqref="F21:F25 F33:F35">
    <cfRule type="expression" priority="2" dxfId="12" stopIfTrue="1">
      <formula>SERVICE4=""</formula>
    </cfRule>
  </conditionalFormatting>
  <conditionalFormatting sqref="D21:D25 D33:D35">
    <cfRule type="expression" priority="3" dxfId="12" stopIfTrue="1">
      <formula>SERVICE2=""</formula>
    </cfRule>
  </conditionalFormatting>
  <conditionalFormatting sqref="C21:C25 C33:C35">
    <cfRule type="expression" priority="4" dxfId="12" stopIfTrue="1">
      <formula>SERVICE1=""</formula>
    </cfRule>
  </conditionalFormatting>
  <dataValidations count="1">
    <dataValidation type="whole" operator="greaterThan" allowBlank="1" showInputMessage="1" showErrorMessage="1" errorTitle="Erreur" error="Veuillez saisir un nombre de journées d'hospitalisation supérieur à 0." sqref="C23:F23">
      <formula1>0</formula1>
    </dataValidation>
  </dataValidations>
  <printOptions/>
  <pageMargins left="0.787401575" right="0.787401575" top="0.73" bottom="0.69" header="0.4921259845" footer="0.4921259845"/>
  <pageSetup fitToHeight="1" fitToWidth="1" horizontalDpi="300" verticalDpi="3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2:H37"/>
  <sheetViews>
    <sheetView showGridLines="0" zoomScalePageLayoutView="0" workbookViewId="0" topLeftCell="A1">
      <selection activeCell="B8" sqref="B8"/>
    </sheetView>
  </sheetViews>
  <sheetFormatPr defaultColWidth="11.421875" defaultRowHeight="12.75"/>
  <cols>
    <col min="1" max="1" width="29.140625" style="0" customWidth="1"/>
    <col min="2" max="2" width="23.140625" style="0" customWidth="1"/>
    <col min="3" max="8" width="15.7109375" style="0" customWidth="1"/>
    <col min="9" max="9" width="7.421875" style="0" customWidth="1"/>
    <col min="10" max="11" width="6.140625" style="0" customWidth="1"/>
    <col min="12" max="12" width="10.00390625" style="0" customWidth="1"/>
    <col min="13" max="13" width="7.00390625" style="0" customWidth="1"/>
    <col min="14" max="14" width="18.140625" style="0" customWidth="1"/>
    <col min="15" max="15" width="17.00390625" style="0" customWidth="1"/>
    <col min="16" max="16" width="9.00390625" style="0" customWidth="1"/>
    <col min="17" max="17" width="8.421875" style="0" customWidth="1"/>
    <col min="18" max="18" width="7.421875" style="0" customWidth="1"/>
    <col min="19" max="19" width="10.00390625" style="0" customWidth="1"/>
  </cols>
  <sheetData>
    <row r="2" spans="1:7" ht="20.25">
      <c r="A2" s="5" t="s">
        <v>135</v>
      </c>
      <c r="C2" s="164">
        <f>IF('info service'!C14="","",'info service'!C14)</f>
      </c>
      <c r="D2" s="165"/>
      <c r="E2" s="165"/>
      <c r="F2" s="166"/>
      <c r="G2" s="35"/>
    </row>
    <row r="3" spans="1:7" ht="20.25">
      <c r="A3" s="5" t="s">
        <v>1</v>
      </c>
      <c r="C3" s="167"/>
      <c r="D3" s="168"/>
      <c r="E3" s="168"/>
      <c r="F3" s="169"/>
      <c r="G3" s="35"/>
    </row>
    <row r="4" spans="1:4" ht="12.75">
      <c r="A4" s="2"/>
      <c r="B4" s="2"/>
      <c r="D4" s="2"/>
    </row>
    <row r="5" spans="1:4" ht="12.75">
      <c r="A5" s="2"/>
      <c r="B5" s="4" t="s">
        <v>16</v>
      </c>
      <c r="C5" s="4" t="s">
        <v>17</v>
      </c>
      <c r="D5" s="2"/>
    </row>
    <row r="6" spans="1:3" ht="12.75">
      <c r="A6" s="9" t="s">
        <v>10</v>
      </c>
      <c r="B6" s="15" t="s">
        <v>4</v>
      </c>
      <c r="C6" s="34" t="str">
        <f>IF(ANNEE="","-",ANNEE)</f>
        <v>-</v>
      </c>
    </row>
    <row r="8" spans="1:4" ht="12.75">
      <c r="A8" s="1" t="s">
        <v>11</v>
      </c>
      <c r="B8" s="8"/>
      <c r="C8" s="76" t="s">
        <v>61</v>
      </c>
      <c r="D8" s="3"/>
    </row>
    <row r="9" spans="1:4" ht="13.5" thickBot="1">
      <c r="A9" s="2"/>
      <c r="B9" s="2"/>
      <c r="C9" s="2"/>
      <c r="D9" s="2"/>
    </row>
    <row r="10" spans="1:8" ht="13.5" thickBot="1">
      <c r="A10" s="161" t="s">
        <v>9</v>
      </c>
      <c r="B10" s="162"/>
      <c r="C10" s="162"/>
      <c r="D10" s="162"/>
      <c r="E10" s="162"/>
      <c r="F10" s="162"/>
      <c r="G10" s="162"/>
      <c r="H10" s="163"/>
    </row>
    <row r="11" spans="1:8" ht="12.75">
      <c r="A11" s="11" t="s">
        <v>51</v>
      </c>
      <c r="B11" s="2"/>
      <c r="C11" s="113"/>
      <c r="D11" s="113"/>
      <c r="E11" s="114"/>
      <c r="F11" s="114"/>
      <c r="G11" s="114"/>
      <c r="H11" s="114"/>
    </row>
    <row r="12" spans="1:8" ht="12.75">
      <c r="A12" s="12" t="s">
        <v>50</v>
      </c>
      <c r="B12" s="14"/>
      <c r="C12" s="53">
        <f>février!C14</f>
        <v>0</v>
      </c>
      <c r="D12" s="53">
        <f>février!D14</f>
        <v>0</v>
      </c>
      <c r="E12" s="53">
        <f>février!E14</f>
        <v>0</v>
      </c>
      <c r="F12" s="53">
        <f>février!F14</f>
        <v>0</v>
      </c>
      <c r="G12" s="53">
        <f>février!G14</f>
        <v>0</v>
      </c>
      <c r="H12" s="53">
        <f>février!H14</f>
        <v>0</v>
      </c>
    </row>
    <row r="13" spans="1:8" ht="12.75">
      <c r="A13" s="12" t="str">
        <f>"Nb de flacons livrés en "&amp;B6</f>
        <v>Nb de flacons livrés en MARS</v>
      </c>
      <c r="B13" s="22"/>
      <c r="C13" s="20"/>
      <c r="D13" s="20"/>
      <c r="E13" s="20"/>
      <c r="F13" s="20"/>
      <c r="G13" s="20"/>
      <c r="H13" s="20"/>
    </row>
    <row r="14" spans="1:8" ht="12.75">
      <c r="A14" s="12" t="s">
        <v>6</v>
      </c>
      <c r="B14" s="14"/>
      <c r="C14" s="20"/>
      <c r="D14" s="20"/>
      <c r="E14" s="20"/>
      <c r="F14" s="20"/>
      <c r="G14" s="20"/>
      <c r="H14" s="20"/>
    </row>
    <row r="15" spans="1:8" ht="12.75">
      <c r="A15" s="11"/>
      <c r="B15" s="2"/>
      <c r="C15" s="44">
        <f aca="true" t="shared" si="0" ref="C15:H15">C11/1000</f>
        <v>0</v>
      </c>
      <c r="D15" s="44">
        <f t="shared" si="0"/>
        <v>0</v>
      </c>
      <c r="E15" s="44">
        <f t="shared" si="0"/>
        <v>0</v>
      </c>
      <c r="F15" s="44">
        <f t="shared" si="0"/>
        <v>0</v>
      </c>
      <c r="G15" s="44">
        <f t="shared" si="0"/>
        <v>0</v>
      </c>
      <c r="H15" s="44">
        <f t="shared" si="0"/>
        <v>0</v>
      </c>
    </row>
    <row r="16" spans="1:8" ht="12.75">
      <c r="A16" s="12" t="s">
        <v>12</v>
      </c>
      <c r="B16" s="14"/>
      <c r="C16" s="21">
        <f aca="true" t="shared" si="1" ref="C16:H16">C12+C13-C14</f>
        <v>0</v>
      </c>
      <c r="D16" s="21">
        <f t="shared" si="1"/>
        <v>0</v>
      </c>
      <c r="E16" s="21">
        <f t="shared" si="1"/>
        <v>0</v>
      </c>
      <c r="F16" s="21">
        <f t="shared" si="1"/>
        <v>0</v>
      </c>
      <c r="G16" s="21">
        <f t="shared" si="1"/>
        <v>0</v>
      </c>
      <c r="H16" s="21">
        <f t="shared" si="1"/>
        <v>0</v>
      </c>
    </row>
    <row r="17" spans="1:8" ht="13.5" thickBot="1">
      <c r="A17" s="28" t="s">
        <v>13</v>
      </c>
      <c r="B17" s="29"/>
      <c r="C17" s="27">
        <f aca="true" t="shared" si="2" ref="C17:H17">C16*C15</f>
        <v>0</v>
      </c>
      <c r="D17" s="27">
        <f t="shared" si="2"/>
        <v>0</v>
      </c>
      <c r="E17" s="27">
        <f t="shared" si="2"/>
        <v>0</v>
      </c>
      <c r="F17" s="27">
        <f t="shared" si="2"/>
        <v>0</v>
      </c>
      <c r="G17" s="27">
        <f t="shared" si="2"/>
        <v>0</v>
      </c>
      <c r="H17" s="27">
        <f t="shared" si="2"/>
        <v>0</v>
      </c>
    </row>
    <row r="18" spans="1:8" ht="13.5" thickBot="1">
      <c r="A18" s="30" t="s">
        <v>26</v>
      </c>
      <c r="B18" s="31"/>
      <c r="C18" s="180">
        <f>SUM(C17:H17)</f>
        <v>0</v>
      </c>
      <c r="D18" s="181"/>
      <c r="E18" s="181"/>
      <c r="F18" s="181"/>
      <c r="G18" s="181"/>
      <c r="H18" s="182"/>
    </row>
    <row r="19" spans="1:4" ht="13.5" thickBot="1">
      <c r="A19" s="32"/>
      <c r="D19" s="2"/>
    </row>
    <row r="20" spans="1:6" ht="13.5" thickBot="1">
      <c r="A20" s="161" t="s">
        <v>14</v>
      </c>
      <c r="B20" s="162"/>
      <c r="C20" s="162"/>
      <c r="D20" s="162"/>
      <c r="E20" s="162"/>
      <c r="F20" s="163"/>
    </row>
    <row r="21" spans="2:6" ht="25.5" customHeight="1">
      <c r="B21" s="82"/>
      <c r="C21" s="105">
        <f>IF(SERVICE1="","",SERVICE1)</f>
      </c>
      <c r="D21" s="105">
        <f>IF(SERVICE2="","",SERVICE2)</f>
      </c>
      <c r="E21" s="105">
        <f>IF(SERVICE3="","",SERVICE3)</f>
      </c>
      <c r="F21" s="103">
        <f>IF(SERVICE4="","",SERVICE4)</f>
      </c>
    </row>
    <row r="22" spans="2:6" ht="12.75">
      <c r="B22" s="82"/>
      <c r="C22" s="106">
        <f>IF(SERVICE1="","",VLOOKUP(SERVICE1,Friction!$A$43:$B$72,2,FALSE))</f>
      </c>
      <c r="D22" s="106">
        <f>IF(SERVICE2="","",VLOOKUP(SERVICE2,Friction!$A$43:$B$72,2,FALSE))</f>
      </c>
      <c r="E22" s="106">
        <f>IF(SERVICE3="","",VLOOKUP(SERVICE3,Friction!$A$43:$B$72,2,FALSE))</f>
      </c>
      <c r="F22" s="104">
        <f>IF(SERVICE4="","",VLOOKUP(SERVICE4,Friction!$A$43:$B$72,2,FALSE))</f>
      </c>
    </row>
    <row r="23" spans="1:6" ht="12.75">
      <c r="A23" s="175" t="str">
        <f>"Activité en "&amp;B6</f>
        <v>Activité en MARS</v>
      </c>
      <c r="B23" s="176"/>
      <c r="C23" s="107"/>
      <c r="D23" s="108"/>
      <c r="E23" s="107"/>
      <c r="F23" s="93"/>
    </row>
    <row r="24" spans="1:6" ht="12.75">
      <c r="A24" s="25" t="s">
        <v>92</v>
      </c>
      <c r="B24" s="102"/>
      <c r="C24" s="21" t="str">
        <f>IF(SERVICE1="","-",VLOOKUP(SERVICE1,Friction!$A$9:$B$38,2,FALSE))</f>
        <v>-</v>
      </c>
      <c r="D24" s="21" t="str">
        <f>IF(SERVICE2="","-",VLOOKUP(SERVICE2,Friction!$A$9:$B$38,2,FALSE))</f>
        <v>-</v>
      </c>
      <c r="E24" s="21" t="str">
        <f>IF(SERVICE3="","-",VLOOKUP(SERVICE3,Friction!$A$9:$B$38,2,FALSE))</f>
        <v>-</v>
      </c>
      <c r="F24" s="13" t="str">
        <f>IF(SERVICE4="","-",VLOOKUP(SERVICE4,Friction!$A$9:$B$38,2,FALSE))</f>
        <v>-</v>
      </c>
    </row>
    <row r="25" spans="1:6" ht="13.5" thickBot="1">
      <c r="A25" s="11" t="s">
        <v>88</v>
      </c>
      <c r="B25" s="2"/>
      <c r="C25" s="110">
        <f>IF(C24="-",0,C23*C24*friction/1000)</f>
        <v>0</v>
      </c>
      <c r="D25" s="110">
        <f>IF(D24="-",0,D23*D24*friction/1000)</f>
        <v>0</v>
      </c>
      <c r="E25" s="110">
        <f>IF(E24="-",0,E23*E24*friction/1000)</f>
        <v>0</v>
      </c>
      <c r="F25" s="111">
        <f>IF(F24="-",0,F23*F24*friction/1000)</f>
        <v>0</v>
      </c>
    </row>
    <row r="26" spans="1:6" ht="13.5" thickBot="1">
      <c r="A26" s="30" t="s">
        <v>89</v>
      </c>
      <c r="B26" s="101"/>
      <c r="C26" s="177" t="str">
        <f>IF(C25+D25+E25+F25=0,"-",(C25+D25+E25+F25))</f>
        <v>-</v>
      </c>
      <c r="D26" s="178"/>
      <c r="E26" s="178"/>
      <c r="F26" s="179"/>
    </row>
    <row r="27" spans="1:4" ht="12.75">
      <c r="A27" s="87">
        <f>IF(SUM('info service'!$B$20:$E$20)=0,"","Les activités suivantes ne sont pas prises en compte dans le calcul national de l'ICSHA 2021 : centre médico-psychologique et EHPAD.")</f>
      </c>
      <c r="D27" s="2"/>
    </row>
    <row r="28" ht="13.5" thickBot="1">
      <c r="D28" s="2"/>
    </row>
    <row r="29" spans="1:4" ht="16.5" thickBot="1">
      <c r="A29" s="170" t="s">
        <v>15</v>
      </c>
      <c r="B29" s="171"/>
      <c r="C29" s="172"/>
      <c r="D29" s="2"/>
    </row>
    <row r="30" spans="1:4" ht="19.5" customHeight="1" thickBot="1">
      <c r="A30" s="173" t="str">
        <f>"ICSHA 2021 en "&amp;B6&amp;":"</f>
        <v>ICSHA 2021 en MARS:</v>
      </c>
      <c r="B30" s="174"/>
      <c r="C30" s="23" t="str">
        <f>IF(C26="-","-",FIXED(C18/C26*100,1)&amp;"%")</f>
        <v>-</v>
      </c>
      <c r="D30" s="24">
        <f>IF(C26="-","",C18/C26*100)</f>
      </c>
    </row>
    <row r="31" ht="33" customHeight="1" thickBot="1"/>
    <row r="32" spans="1:6" ht="13.5" thickBot="1">
      <c r="A32" s="161" t="s">
        <v>113</v>
      </c>
      <c r="B32" s="162"/>
      <c r="C32" s="162"/>
      <c r="D32" s="162"/>
      <c r="E32" s="162"/>
      <c r="F32" s="163"/>
    </row>
    <row r="33" spans="1:6" ht="12.75">
      <c r="A33" s="127"/>
      <c r="C33" s="125">
        <f>IF(SERVICE1="","",SERVICE1)</f>
      </c>
      <c r="D33" s="125">
        <f>IF(SERVICE2="","",SERVICE2)</f>
      </c>
      <c r="E33" s="125">
        <f>IF(SERVICE3="","",SERVICE3)</f>
      </c>
      <c r="F33" s="126">
        <f>IF(SERVICE4="","",SERVICE4)</f>
      </c>
    </row>
    <row r="34" spans="1:6" ht="12.75">
      <c r="A34" s="123" t="s">
        <v>13</v>
      </c>
      <c r="B34" s="124"/>
      <c r="C34" s="20"/>
      <c r="D34" s="20"/>
      <c r="E34" s="20"/>
      <c r="F34" s="135"/>
    </row>
    <row r="35" spans="1:6" ht="13.5" thickBot="1">
      <c r="A35" s="128" t="s">
        <v>88</v>
      </c>
      <c r="B35" s="129"/>
      <c r="C35" s="110">
        <f>IF(C24="-",0,C23*C24*friction/1000)</f>
        <v>0</v>
      </c>
      <c r="D35" s="110">
        <f>IF(D24="-",0,D23*D24*friction/1000)</f>
        <v>0</v>
      </c>
      <c r="E35" s="110">
        <f>IF(E24="-",0,E23*E24*friction/1000)</f>
        <v>0</v>
      </c>
      <c r="F35" s="111">
        <f>IF(F24="-",0,F23*F24*friction/1000)</f>
        <v>0</v>
      </c>
    </row>
    <row r="36" spans="1:6" ht="16.5" thickBot="1">
      <c r="A36" s="30" t="s">
        <v>134</v>
      </c>
      <c r="B36" s="130"/>
      <c r="C36" s="120" t="str">
        <f>IF(C35=0,"-",FIXED(C34/C35*100,1)&amp;"%")</f>
        <v>-</v>
      </c>
      <c r="D36" s="119" t="str">
        <f>IF(D35=0,"-",FIXED(D34/D35*100,1)&amp;"%")</f>
        <v>-</v>
      </c>
      <c r="E36" s="119" t="str">
        <f>IF(E35=0,"-",FIXED(E34/E35*100,1)&amp;"%")</f>
        <v>-</v>
      </c>
      <c r="F36" s="119" t="str">
        <f>IF(F35=0,"-",FIXED(F34/F35*100,1)&amp;"%")</f>
        <v>-</v>
      </c>
    </row>
    <row r="37" ht="12.75">
      <c r="A37" s="87">
        <f>IF(SUM('info service'!$B$20:$E$20)=0,"","Les activités suivantes ne sont pas prises en compte dans le calcul national de l'ICSHA 2021 : centre médico-psychologique et EHPAD.")</f>
      </c>
    </row>
  </sheetData>
  <sheetProtection password="CF21" sheet="1" formatRows="0"/>
  <mergeCells count="9">
    <mergeCell ref="A32:F32"/>
    <mergeCell ref="C2:F3"/>
    <mergeCell ref="A23:B23"/>
    <mergeCell ref="A29:C29"/>
    <mergeCell ref="A30:B30"/>
    <mergeCell ref="A20:F20"/>
    <mergeCell ref="C26:F26"/>
    <mergeCell ref="A10:H10"/>
    <mergeCell ref="C18:H18"/>
  </mergeCells>
  <conditionalFormatting sqref="E21:E25 E33:E35">
    <cfRule type="expression" priority="1" dxfId="12" stopIfTrue="1">
      <formula>SERVICE3=""</formula>
    </cfRule>
  </conditionalFormatting>
  <conditionalFormatting sqref="F21:F25 F33:F35">
    <cfRule type="expression" priority="2" dxfId="12" stopIfTrue="1">
      <formula>SERVICE4=""</formula>
    </cfRule>
  </conditionalFormatting>
  <conditionalFormatting sqref="D21:D25 D33:D35">
    <cfRule type="expression" priority="3" dxfId="12" stopIfTrue="1">
      <formula>SERVICE2=""</formula>
    </cfRule>
  </conditionalFormatting>
  <conditionalFormatting sqref="C21:C25 C33:C35">
    <cfRule type="expression" priority="4" dxfId="12" stopIfTrue="1">
      <formula>SERVICE1=""</formula>
    </cfRule>
  </conditionalFormatting>
  <dataValidations count="1">
    <dataValidation type="whole" operator="greaterThan" allowBlank="1" showInputMessage="1" showErrorMessage="1" errorTitle="Erreur" error="Veuillez saisir un nombre de journées d'hospitalisation supérieur à 0." sqref="C23:F23">
      <formula1>0</formula1>
    </dataValidation>
  </dataValidations>
  <printOptions/>
  <pageMargins left="0.787401575" right="0.787401575" top="0.7" bottom="0.7" header="0.4921259845" footer="0.4921259845"/>
  <pageSetup fitToHeight="1" fitToWidth="1" horizontalDpi="300" verticalDpi="3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2:H37"/>
  <sheetViews>
    <sheetView showGridLines="0" zoomScalePageLayoutView="0" workbookViewId="0" topLeftCell="A1">
      <selection activeCell="B8" sqref="B8"/>
    </sheetView>
  </sheetViews>
  <sheetFormatPr defaultColWidth="11.421875" defaultRowHeight="12.75"/>
  <cols>
    <col min="1" max="1" width="29.140625" style="0" customWidth="1"/>
    <col min="2" max="2" width="23.140625" style="0" customWidth="1"/>
    <col min="3" max="8" width="15.7109375" style="0" customWidth="1"/>
    <col min="9" max="9" width="7.421875" style="0" customWidth="1"/>
    <col min="10" max="11" width="6.140625" style="0" customWidth="1"/>
    <col min="12" max="12" width="10.00390625" style="0" customWidth="1"/>
    <col min="13" max="13" width="7.00390625" style="0" customWidth="1"/>
    <col min="14" max="14" width="18.140625" style="0" customWidth="1"/>
    <col min="15" max="15" width="17.00390625" style="0" customWidth="1"/>
    <col min="16" max="16" width="9.00390625" style="0" customWidth="1"/>
    <col min="17" max="17" width="8.421875" style="0" customWidth="1"/>
    <col min="18" max="18" width="7.421875" style="0" customWidth="1"/>
    <col min="19" max="19" width="10.00390625" style="0" customWidth="1"/>
  </cols>
  <sheetData>
    <row r="2" spans="1:7" ht="20.25">
      <c r="A2" s="5" t="s">
        <v>135</v>
      </c>
      <c r="C2" s="164">
        <f>IF('info service'!C14="","",'info service'!C14)</f>
      </c>
      <c r="D2" s="165"/>
      <c r="E2" s="165"/>
      <c r="F2" s="166"/>
      <c r="G2" s="35"/>
    </row>
    <row r="3" spans="1:7" ht="20.25">
      <c r="A3" s="5" t="s">
        <v>1</v>
      </c>
      <c r="C3" s="167"/>
      <c r="D3" s="168"/>
      <c r="E3" s="168"/>
      <c r="F3" s="169"/>
      <c r="G3" s="35"/>
    </row>
    <row r="4" spans="1:4" ht="12.75">
      <c r="A4" s="2"/>
      <c r="B4" s="2"/>
      <c r="D4" s="2"/>
    </row>
    <row r="5" spans="1:4" ht="12.75">
      <c r="A5" s="2"/>
      <c r="B5" s="4" t="s">
        <v>16</v>
      </c>
      <c r="C5" s="4" t="s">
        <v>17</v>
      </c>
      <c r="D5" s="2"/>
    </row>
    <row r="6" spans="1:3" ht="12.75">
      <c r="A6" s="9" t="s">
        <v>10</v>
      </c>
      <c r="B6" s="15" t="s">
        <v>5</v>
      </c>
      <c r="C6" s="34" t="str">
        <f>IF(ANNEE="","-",ANNEE)</f>
        <v>-</v>
      </c>
    </row>
    <row r="8" spans="1:4" ht="12.75">
      <c r="A8" s="1" t="s">
        <v>11</v>
      </c>
      <c r="B8" s="8"/>
      <c r="C8" s="76" t="s">
        <v>61</v>
      </c>
      <c r="D8" s="3"/>
    </row>
    <row r="9" spans="1:4" ht="13.5" thickBot="1">
      <c r="A9" s="2"/>
      <c r="B9" s="2"/>
      <c r="C9" s="2"/>
      <c r="D9" s="2"/>
    </row>
    <row r="10" spans="1:8" ht="13.5" thickBot="1">
      <c r="A10" s="161" t="s">
        <v>9</v>
      </c>
      <c r="B10" s="162"/>
      <c r="C10" s="162"/>
      <c r="D10" s="162"/>
      <c r="E10" s="162"/>
      <c r="F10" s="162"/>
      <c r="G10" s="162"/>
      <c r="H10" s="163"/>
    </row>
    <row r="11" spans="1:8" ht="12.75">
      <c r="A11" s="11" t="s">
        <v>51</v>
      </c>
      <c r="B11" s="2"/>
      <c r="C11" s="113"/>
      <c r="D11" s="113"/>
      <c r="E11" s="114"/>
      <c r="F11" s="114"/>
      <c r="G11" s="114"/>
      <c r="H11" s="114"/>
    </row>
    <row r="12" spans="1:8" ht="12.75">
      <c r="A12" s="12" t="s">
        <v>50</v>
      </c>
      <c r="B12" s="14"/>
      <c r="C12" s="53">
        <f>mars!C14</f>
        <v>0</v>
      </c>
      <c r="D12" s="53">
        <f>mars!D14</f>
        <v>0</v>
      </c>
      <c r="E12" s="53">
        <f>mars!E14</f>
        <v>0</v>
      </c>
      <c r="F12" s="53">
        <f>mars!F14</f>
        <v>0</v>
      </c>
      <c r="G12" s="53">
        <f>mars!G14</f>
        <v>0</v>
      </c>
      <c r="H12" s="53">
        <f>mars!H14</f>
        <v>0</v>
      </c>
    </row>
    <row r="13" spans="1:8" ht="12.75">
      <c r="A13" s="12" t="str">
        <f>"Nb de flacons livrés en "&amp;B6</f>
        <v>Nb de flacons livrés en AVRIL</v>
      </c>
      <c r="B13" s="22"/>
      <c r="C13" s="20"/>
      <c r="D13" s="20"/>
      <c r="E13" s="20"/>
      <c r="F13" s="20"/>
      <c r="G13" s="20"/>
      <c r="H13" s="20"/>
    </row>
    <row r="14" spans="1:8" ht="12.75">
      <c r="A14" s="12" t="s">
        <v>6</v>
      </c>
      <c r="B14" s="14"/>
      <c r="C14" s="20"/>
      <c r="D14" s="20"/>
      <c r="E14" s="20"/>
      <c r="F14" s="20"/>
      <c r="G14" s="20"/>
      <c r="H14" s="20"/>
    </row>
    <row r="15" spans="1:8" ht="12.75">
      <c r="A15" s="11"/>
      <c r="B15" s="2"/>
      <c r="C15" s="44">
        <f aca="true" t="shared" si="0" ref="C15:H15">C11/1000</f>
        <v>0</v>
      </c>
      <c r="D15" s="44">
        <f t="shared" si="0"/>
        <v>0</v>
      </c>
      <c r="E15" s="44">
        <f t="shared" si="0"/>
        <v>0</v>
      </c>
      <c r="F15" s="44">
        <f t="shared" si="0"/>
        <v>0</v>
      </c>
      <c r="G15" s="44">
        <f t="shared" si="0"/>
        <v>0</v>
      </c>
      <c r="H15" s="44">
        <f t="shared" si="0"/>
        <v>0</v>
      </c>
    </row>
    <row r="16" spans="1:8" ht="12.75">
      <c r="A16" s="12" t="s">
        <v>12</v>
      </c>
      <c r="B16" s="14"/>
      <c r="C16" s="21">
        <f aca="true" t="shared" si="1" ref="C16:H16">C12+C13-C14</f>
        <v>0</v>
      </c>
      <c r="D16" s="21">
        <f t="shared" si="1"/>
        <v>0</v>
      </c>
      <c r="E16" s="21">
        <f t="shared" si="1"/>
        <v>0</v>
      </c>
      <c r="F16" s="21">
        <f t="shared" si="1"/>
        <v>0</v>
      </c>
      <c r="G16" s="21">
        <f t="shared" si="1"/>
        <v>0</v>
      </c>
      <c r="H16" s="21">
        <f t="shared" si="1"/>
        <v>0</v>
      </c>
    </row>
    <row r="17" spans="1:8" ht="13.5" thickBot="1">
      <c r="A17" s="28" t="s">
        <v>13</v>
      </c>
      <c r="B17" s="29"/>
      <c r="C17" s="27">
        <f aca="true" t="shared" si="2" ref="C17:H17">C16*C15</f>
        <v>0</v>
      </c>
      <c r="D17" s="27">
        <f t="shared" si="2"/>
        <v>0</v>
      </c>
      <c r="E17" s="27">
        <f t="shared" si="2"/>
        <v>0</v>
      </c>
      <c r="F17" s="27">
        <f t="shared" si="2"/>
        <v>0</v>
      </c>
      <c r="G17" s="27">
        <f t="shared" si="2"/>
        <v>0</v>
      </c>
      <c r="H17" s="27">
        <f t="shared" si="2"/>
        <v>0</v>
      </c>
    </row>
    <row r="18" spans="1:8" ht="13.5" thickBot="1">
      <c r="A18" s="30" t="s">
        <v>26</v>
      </c>
      <c r="B18" s="31"/>
      <c r="C18" s="180">
        <f>SUM(C17:H17)</f>
        <v>0</v>
      </c>
      <c r="D18" s="181"/>
      <c r="E18" s="181"/>
      <c r="F18" s="181"/>
      <c r="G18" s="181"/>
      <c r="H18" s="182"/>
    </row>
    <row r="19" spans="1:4" ht="13.5" thickBot="1">
      <c r="A19" s="32"/>
      <c r="D19" s="2"/>
    </row>
    <row r="20" spans="1:6" ht="13.5" thickBot="1">
      <c r="A20" s="161" t="s">
        <v>14</v>
      </c>
      <c r="B20" s="162"/>
      <c r="C20" s="162"/>
      <c r="D20" s="162"/>
      <c r="E20" s="162"/>
      <c r="F20" s="163"/>
    </row>
    <row r="21" spans="2:6" ht="25.5" customHeight="1">
      <c r="B21" s="82"/>
      <c r="C21" s="105">
        <f>IF(SERVICE1="","",SERVICE1)</f>
      </c>
      <c r="D21" s="105">
        <f>IF(SERVICE2="","",SERVICE2)</f>
      </c>
      <c r="E21" s="105">
        <f>IF(SERVICE3="","",SERVICE3)</f>
      </c>
      <c r="F21" s="103">
        <f>IF(SERVICE4="","",SERVICE4)</f>
      </c>
    </row>
    <row r="22" spans="2:6" ht="12.75">
      <c r="B22" s="82"/>
      <c r="C22" s="106">
        <f>IF(SERVICE1="","",VLOOKUP(SERVICE1,Friction!$A$43:$B$72,2,FALSE))</f>
      </c>
      <c r="D22" s="106">
        <f>IF(SERVICE2="","",VLOOKUP(SERVICE2,Friction!$A$43:$B$72,2,FALSE))</f>
      </c>
      <c r="E22" s="106">
        <f>IF(SERVICE3="","",VLOOKUP(SERVICE3,Friction!$A$43:$B$72,2,FALSE))</f>
      </c>
      <c r="F22" s="104">
        <f>IF(SERVICE4="","",VLOOKUP(SERVICE4,Friction!$A$43:$B$72,2,FALSE))</f>
      </c>
    </row>
    <row r="23" spans="1:6" ht="12.75">
      <c r="A23" s="175" t="str">
        <f>"Activité en "&amp;B6</f>
        <v>Activité en AVRIL</v>
      </c>
      <c r="B23" s="176"/>
      <c r="C23" s="107"/>
      <c r="D23" s="108"/>
      <c r="E23" s="107"/>
      <c r="F23" s="93"/>
    </row>
    <row r="24" spans="1:6" ht="12.75">
      <c r="A24" s="25" t="s">
        <v>92</v>
      </c>
      <c r="B24" s="102"/>
      <c r="C24" s="21" t="str">
        <f>IF(SERVICE1="","-",VLOOKUP(SERVICE1,Friction!$A$9:$B$38,2,FALSE))</f>
        <v>-</v>
      </c>
      <c r="D24" s="21" t="str">
        <f>IF(SERVICE2="","-",VLOOKUP(SERVICE2,Friction!$A$9:$B$38,2,FALSE))</f>
        <v>-</v>
      </c>
      <c r="E24" s="21" t="str">
        <f>IF(SERVICE3="","-",VLOOKUP(SERVICE3,Friction!$A$9:$B$38,2,FALSE))</f>
        <v>-</v>
      </c>
      <c r="F24" s="13" t="str">
        <f>IF(SERVICE4="","-",VLOOKUP(SERVICE4,Friction!$A$9:$B$38,2,FALSE))</f>
        <v>-</v>
      </c>
    </row>
    <row r="25" spans="1:6" ht="13.5" thickBot="1">
      <c r="A25" s="11" t="s">
        <v>88</v>
      </c>
      <c r="B25" s="2"/>
      <c r="C25" s="110">
        <f>IF(C24="-",0,C23*C24*friction/1000)</f>
        <v>0</v>
      </c>
      <c r="D25" s="110">
        <f>IF(D24="-",0,D23*D24*friction/1000)</f>
        <v>0</v>
      </c>
      <c r="E25" s="110">
        <f>IF(E24="-",0,E23*E24*friction/1000)</f>
        <v>0</v>
      </c>
      <c r="F25" s="111">
        <f>IF(F24="-",0,F23*F24*friction/1000)</f>
        <v>0</v>
      </c>
    </row>
    <row r="26" spans="1:6" ht="13.5" thickBot="1">
      <c r="A26" s="30" t="s">
        <v>89</v>
      </c>
      <c r="B26" s="101"/>
      <c r="C26" s="177" t="str">
        <f>IF(C25+D25+E25+F25=0,"-",(C25+D25+E25+F25))</f>
        <v>-</v>
      </c>
      <c r="D26" s="178"/>
      <c r="E26" s="178"/>
      <c r="F26" s="179"/>
    </row>
    <row r="27" spans="1:4" ht="12.75">
      <c r="A27" s="87">
        <f>IF(SUM('info service'!$B$20:$E$20)=0,"","Les activités suivantes ne sont pas prises en compte dans le calcul national de l'ICSHA 2021 : centre médico-psychologique et EHPAD.")</f>
      </c>
      <c r="D27" s="2"/>
    </row>
    <row r="28" ht="13.5" thickBot="1">
      <c r="D28" s="2"/>
    </row>
    <row r="29" spans="1:4" ht="16.5" thickBot="1">
      <c r="A29" s="170" t="s">
        <v>15</v>
      </c>
      <c r="B29" s="171"/>
      <c r="C29" s="172"/>
      <c r="D29" s="2"/>
    </row>
    <row r="30" spans="1:4" ht="19.5" customHeight="1" thickBot="1">
      <c r="A30" s="173" t="str">
        <f>"ICSHA 2021 en "&amp;B6&amp;":"</f>
        <v>ICSHA 2021 en AVRIL:</v>
      </c>
      <c r="B30" s="174"/>
      <c r="C30" s="23" t="str">
        <f>IF(C26="-","-",FIXED(C18/C26*100,1)&amp;"%")</f>
        <v>-</v>
      </c>
      <c r="D30" s="24">
        <f>IF(C26="-","",C18/C26*100)</f>
      </c>
    </row>
    <row r="31" ht="33" customHeight="1" thickBot="1"/>
    <row r="32" spans="1:6" ht="13.5" thickBot="1">
      <c r="A32" s="161" t="s">
        <v>113</v>
      </c>
      <c r="B32" s="162"/>
      <c r="C32" s="162"/>
      <c r="D32" s="162"/>
      <c r="E32" s="162"/>
      <c r="F32" s="163"/>
    </row>
    <row r="33" spans="1:6" ht="12.75">
      <c r="A33" s="127"/>
      <c r="C33" s="125">
        <f>IF(SERVICE1="","",SERVICE1)</f>
      </c>
      <c r="D33" s="125">
        <f>IF(SERVICE2="","",SERVICE2)</f>
      </c>
      <c r="E33" s="125">
        <f>IF(SERVICE3="","",SERVICE3)</f>
      </c>
      <c r="F33" s="126">
        <f>IF(SERVICE4="","",SERVICE4)</f>
      </c>
    </row>
    <row r="34" spans="1:6" ht="12.75">
      <c r="A34" s="123" t="s">
        <v>13</v>
      </c>
      <c r="B34" s="124"/>
      <c r="C34" s="20"/>
      <c r="D34" s="20"/>
      <c r="E34" s="20"/>
      <c r="F34" s="135"/>
    </row>
    <row r="35" spans="1:6" ht="13.5" thickBot="1">
      <c r="A35" s="128" t="s">
        <v>88</v>
      </c>
      <c r="B35" s="129"/>
      <c r="C35" s="110">
        <f>IF(C24="-",0,C23*C24*friction/1000)</f>
        <v>0</v>
      </c>
      <c r="D35" s="110">
        <f>IF(D24="-",0,D23*D24*friction/1000)</f>
        <v>0</v>
      </c>
      <c r="E35" s="110">
        <f>IF(E24="-",0,E23*E24*friction/1000)</f>
        <v>0</v>
      </c>
      <c r="F35" s="111">
        <f>IF(F24="-",0,F23*F24*friction/1000)</f>
        <v>0</v>
      </c>
    </row>
    <row r="36" spans="1:6" ht="16.5" thickBot="1">
      <c r="A36" s="30" t="s">
        <v>134</v>
      </c>
      <c r="B36" s="130"/>
      <c r="C36" s="120" t="str">
        <f>IF(C35=0,"-",FIXED(C34/C35*100,1)&amp;"%")</f>
        <v>-</v>
      </c>
      <c r="D36" s="119" t="str">
        <f>IF(D35=0,"-",FIXED(D34/D35*100,1)&amp;"%")</f>
        <v>-</v>
      </c>
      <c r="E36" s="119" t="str">
        <f>IF(E35=0,"-",FIXED(E34/E35*100,1)&amp;"%")</f>
        <v>-</v>
      </c>
      <c r="F36" s="119" t="str">
        <f>IF(F35=0,"-",FIXED(F34/F35*100,1)&amp;"%")</f>
        <v>-</v>
      </c>
    </row>
    <row r="37" ht="12.75">
      <c r="A37" s="87">
        <f>IF(SUM('info service'!$B$20:$E$20)=0,"","Les activités suivantes ne sont pas prises en compte dans le calcul national de l'ICSHA 2021 : centre médico-psychologique et EHPAD.")</f>
      </c>
    </row>
  </sheetData>
  <sheetProtection password="CF21" sheet="1" formatRows="0"/>
  <mergeCells count="9">
    <mergeCell ref="A32:F32"/>
    <mergeCell ref="C2:F3"/>
    <mergeCell ref="A23:B23"/>
    <mergeCell ref="A29:C29"/>
    <mergeCell ref="A30:B30"/>
    <mergeCell ref="A20:F20"/>
    <mergeCell ref="C26:F26"/>
    <mergeCell ref="A10:H10"/>
    <mergeCell ref="C18:H18"/>
  </mergeCells>
  <conditionalFormatting sqref="E21:E25 E33:E35">
    <cfRule type="expression" priority="1" dxfId="12" stopIfTrue="1">
      <formula>SERVICE3=""</formula>
    </cfRule>
  </conditionalFormatting>
  <conditionalFormatting sqref="F21:F25 F33:F35">
    <cfRule type="expression" priority="2" dxfId="12" stopIfTrue="1">
      <formula>SERVICE4=""</formula>
    </cfRule>
  </conditionalFormatting>
  <conditionalFormatting sqref="D21:D25 D33:D35">
    <cfRule type="expression" priority="3" dxfId="12" stopIfTrue="1">
      <formula>SERVICE2=""</formula>
    </cfRule>
  </conditionalFormatting>
  <conditionalFormatting sqref="C21:C25 C33:C35">
    <cfRule type="expression" priority="4" dxfId="12" stopIfTrue="1">
      <formula>SERVICE1=""</formula>
    </cfRule>
  </conditionalFormatting>
  <dataValidations count="1">
    <dataValidation type="whole" operator="greaterThan" allowBlank="1" showInputMessage="1" showErrorMessage="1" errorTitle="Erreur" error="Veuillez saisir un nombre de journées d'hospitalisation supérieur à 0." sqref="C23:F23">
      <formula1>0</formula1>
    </dataValidation>
  </dataValidations>
  <printOptions/>
  <pageMargins left="0.787401575" right="0.787401575" top="0.73" bottom="0.72" header="0.4921259845" footer="0.4921259845"/>
  <pageSetup fitToHeight="1" fitToWidth="1" horizontalDpi="300" verticalDpi="3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2:H37"/>
  <sheetViews>
    <sheetView showGridLines="0" zoomScalePageLayoutView="0" workbookViewId="0" topLeftCell="A1">
      <selection activeCell="B8" sqref="B8"/>
    </sheetView>
  </sheetViews>
  <sheetFormatPr defaultColWidth="11.421875" defaultRowHeight="12.75"/>
  <cols>
    <col min="1" max="1" width="29.140625" style="0" bestFit="1" customWidth="1"/>
    <col min="2" max="2" width="23.140625" style="0" customWidth="1"/>
    <col min="3" max="8" width="15.7109375" style="0" customWidth="1"/>
    <col min="9" max="9" width="7.421875" style="0" customWidth="1"/>
    <col min="10" max="11" width="6.140625" style="0" customWidth="1"/>
    <col min="12" max="12" width="10.00390625" style="0" customWidth="1"/>
    <col min="13" max="13" width="7.00390625" style="0" customWidth="1"/>
    <col min="14" max="14" width="18.140625" style="0" customWidth="1"/>
    <col min="15" max="15" width="17.00390625" style="0" customWidth="1"/>
    <col min="16" max="16" width="9.00390625" style="0" customWidth="1"/>
    <col min="17" max="17" width="8.421875" style="0" customWidth="1"/>
    <col min="18" max="18" width="7.421875" style="0" customWidth="1"/>
    <col min="19" max="19" width="10.00390625" style="0" customWidth="1"/>
  </cols>
  <sheetData>
    <row r="2" spans="1:7" ht="20.25">
      <c r="A2" s="5" t="s">
        <v>135</v>
      </c>
      <c r="C2" s="164">
        <f>IF('info service'!C14="","",'info service'!C14)</f>
      </c>
      <c r="D2" s="165"/>
      <c r="E2" s="165"/>
      <c r="F2" s="166"/>
      <c r="G2" s="35"/>
    </row>
    <row r="3" spans="1:7" ht="20.25">
      <c r="A3" s="5" t="s">
        <v>1</v>
      </c>
      <c r="C3" s="167"/>
      <c r="D3" s="168"/>
      <c r="E3" s="168"/>
      <c r="F3" s="169"/>
      <c r="G3" s="35"/>
    </row>
    <row r="4" spans="1:4" ht="12.75">
      <c r="A4" s="2"/>
      <c r="B4" s="2"/>
      <c r="D4" s="2"/>
    </row>
    <row r="5" spans="1:4" ht="12.75">
      <c r="A5" s="2"/>
      <c r="B5" s="4" t="s">
        <v>16</v>
      </c>
      <c r="C5" s="4" t="s">
        <v>17</v>
      </c>
      <c r="D5" s="2"/>
    </row>
    <row r="6" spans="1:3" ht="12.75">
      <c r="A6" s="9" t="s">
        <v>10</v>
      </c>
      <c r="B6" s="15" t="s">
        <v>18</v>
      </c>
      <c r="C6" s="34" t="str">
        <f>IF(ANNEE="","-",ANNEE)</f>
        <v>-</v>
      </c>
    </row>
    <row r="8" spans="1:4" ht="12.75">
      <c r="A8" s="1" t="s">
        <v>11</v>
      </c>
      <c r="B8" s="8"/>
      <c r="C8" s="76" t="s">
        <v>61</v>
      </c>
      <c r="D8" s="3"/>
    </row>
    <row r="9" spans="1:4" ht="13.5" thickBot="1">
      <c r="A9" s="2"/>
      <c r="B9" s="2"/>
      <c r="C9" s="2"/>
      <c r="D9" s="2"/>
    </row>
    <row r="10" spans="1:8" ht="13.5" thickBot="1">
      <c r="A10" s="161" t="s">
        <v>9</v>
      </c>
      <c r="B10" s="162"/>
      <c r="C10" s="162"/>
      <c r="D10" s="162"/>
      <c r="E10" s="162"/>
      <c r="F10" s="162"/>
      <c r="G10" s="162"/>
      <c r="H10" s="163"/>
    </row>
    <row r="11" spans="1:8" ht="12.75">
      <c r="A11" s="11" t="s">
        <v>51</v>
      </c>
      <c r="B11" s="2"/>
      <c r="C11" s="113"/>
      <c r="D11" s="113"/>
      <c r="E11" s="114"/>
      <c r="F11" s="114"/>
      <c r="G11" s="114"/>
      <c r="H11" s="114"/>
    </row>
    <row r="12" spans="1:8" ht="12.75">
      <c r="A12" s="12" t="s">
        <v>50</v>
      </c>
      <c r="B12" s="14"/>
      <c r="C12" s="53">
        <f>avril!C14</f>
        <v>0</v>
      </c>
      <c r="D12" s="53">
        <f>avril!D14</f>
        <v>0</v>
      </c>
      <c r="E12" s="53">
        <f>avril!E14</f>
        <v>0</v>
      </c>
      <c r="F12" s="53">
        <f>avril!F14</f>
        <v>0</v>
      </c>
      <c r="G12" s="53">
        <f>avril!G14</f>
        <v>0</v>
      </c>
      <c r="H12" s="53">
        <f>avril!H14</f>
        <v>0</v>
      </c>
    </row>
    <row r="13" spans="1:8" ht="12.75">
      <c r="A13" s="12" t="str">
        <f>"Nb de flacons livrés en "&amp;B6</f>
        <v>Nb de flacons livrés en MAI</v>
      </c>
      <c r="B13" s="22"/>
      <c r="C13" s="20"/>
      <c r="D13" s="20"/>
      <c r="E13" s="20"/>
      <c r="F13" s="20"/>
      <c r="G13" s="20"/>
      <c r="H13" s="20"/>
    </row>
    <row r="14" spans="1:8" ht="12.75" customHeight="1">
      <c r="A14" s="12" t="s">
        <v>6</v>
      </c>
      <c r="B14" s="14"/>
      <c r="C14" s="20"/>
      <c r="D14" s="20"/>
      <c r="E14" s="20"/>
      <c r="F14" s="20"/>
      <c r="G14" s="20"/>
      <c r="H14" s="20"/>
    </row>
    <row r="15" spans="1:8" ht="12.75">
      <c r="A15" s="11"/>
      <c r="B15" s="2"/>
      <c r="C15" s="44">
        <f aca="true" t="shared" si="0" ref="C15:H15">C11/1000</f>
        <v>0</v>
      </c>
      <c r="D15" s="44">
        <f t="shared" si="0"/>
        <v>0</v>
      </c>
      <c r="E15" s="44">
        <f t="shared" si="0"/>
        <v>0</v>
      </c>
      <c r="F15" s="44">
        <f t="shared" si="0"/>
        <v>0</v>
      </c>
      <c r="G15" s="44">
        <f t="shared" si="0"/>
        <v>0</v>
      </c>
      <c r="H15" s="44">
        <f t="shared" si="0"/>
        <v>0</v>
      </c>
    </row>
    <row r="16" spans="1:8" ht="12.75">
      <c r="A16" s="12" t="s">
        <v>12</v>
      </c>
      <c r="B16" s="14"/>
      <c r="C16" s="21">
        <f aca="true" t="shared" si="1" ref="C16:H16">C12+C13-C14</f>
        <v>0</v>
      </c>
      <c r="D16" s="21">
        <f t="shared" si="1"/>
        <v>0</v>
      </c>
      <c r="E16" s="21">
        <f t="shared" si="1"/>
        <v>0</v>
      </c>
      <c r="F16" s="21">
        <f t="shared" si="1"/>
        <v>0</v>
      </c>
      <c r="G16" s="21">
        <f t="shared" si="1"/>
        <v>0</v>
      </c>
      <c r="H16" s="21">
        <f t="shared" si="1"/>
        <v>0</v>
      </c>
    </row>
    <row r="17" spans="1:8" ht="13.5" thickBot="1">
      <c r="A17" s="28" t="s">
        <v>13</v>
      </c>
      <c r="B17" s="29"/>
      <c r="C17" s="27">
        <f aca="true" t="shared" si="2" ref="C17:H17">C16*C15</f>
        <v>0</v>
      </c>
      <c r="D17" s="27">
        <f t="shared" si="2"/>
        <v>0</v>
      </c>
      <c r="E17" s="27">
        <f t="shared" si="2"/>
        <v>0</v>
      </c>
      <c r="F17" s="27">
        <f t="shared" si="2"/>
        <v>0</v>
      </c>
      <c r="G17" s="27">
        <f t="shared" si="2"/>
        <v>0</v>
      </c>
      <c r="H17" s="27">
        <f t="shared" si="2"/>
        <v>0</v>
      </c>
    </row>
    <row r="18" spans="1:8" ht="13.5" thickBot="1">
      <c r="A18" s="30" t="s">
        <v>26</v>
      </c>
      <c r="B18" s="31"/>
      <c r="C18" s="180">
        <f>SUM(C17:H17)</f>
        <v>0</v>
      </c>
      <c r="D18" s="181"/>
      <c r="E18" s="181"/>
      <c r="F18" s="181"/>
      <c r="G18" s="181"/>
      <c r="H18" s="182"/>
    </row>
    <row r="19" spans="1:4" ht="13.5" thickBot="1">
      <c r="A19" s="32"/>
      <c r="D19" s="2"/>
    </row>
    <row r="20" spans="1:6" ht="13.5" thickBot="1">
      <c r="A20" s="161" t="s">
        <v>14</v>
      </c>
      <c r="B20" s="162"/>
      <c r="C20" s="162"/>
      <c r="D20" s="162"/>
      <c r="E20" s="162"/>
      <c r="F20" s="163"/>
    </row>
    <row r="21" spans="2:6" ht="25.5" customHeight="1">
      <c r="B21" s="82"/>
      <c r="C21" s="105">
        <f>IF(SERVICE1="","",SERVICE1)</f>
      </c>
      <c r="D21" s="105">
        <f>IF(SERVICE2="","",SERVICE2)</f>
      </c>
      <c r="E21" s="105">
        <f>IF(SERVICE3="","",SERVICE3)</f>
      </c>
      <c r="F21" s="103">
        <f>IF(SERVICE4="","",SERVICE4)</f>
      </c>
    </row>
    <row r="22" spans="2:6" ht="12.75">
      <c r="B22" s="82"/>
      <c r="C22" s="106">
        <f>IF(SERVICE1="","",VLOOKUP(SERVICE1,Friction!$A$43:$B$72,2,FALSE))</f>
      </c>
      <c r="D22" s="106">
        <f>IF(SERVICE2="","",VLOOKUP(SERVICE2,Friction!$A$43:$B$72,2,FALSE))</f>
      </c>
      <c r="E22" s="106">
        <f>IF(SERVICE3="","",VLOOKUP(SERVICE3,Friction!$A$43:$B$72,2,FALSE))</f>
      </c>
      <c r="F22" s="104">
        <f>IF(SERVICE4="","",VLOOKUP(SERVICE4,Friction!$A$43:$B$72,2,FALSE))</f>
      </c>
    </row>
    <row r="23" spans="1:6" ht="12.75">
      <c r="A23" s="175" t="str">
        <f>"Activité en "&amp;B6</f>
        <v>Activité en MAI</v>
      </c>
      <c r="B23" s="176"/>
      <c r="C23" s="107"/>
      <c r="D23" s="108"/>
      <c r="E23" s="107"/>
      <c r="F23" s="93"/>
    </row>
    <row r="24" spans="1:6" ht="12.75">
      <c r="A24" s="25" t="s">
        <v>92</v>
      </c>
      <c r="B24" s="102"/>
      <c r="C24" s="21" t="str">
        <f>IF(SERVICE1="","-",VLOOKUP(SERVICE1,Friction!$A$9:$B$38,2,FALSE))</f>
        <v>-</v>
      </c>
      <c r="D24" s="21" t="str">
        <f>IF(SERVICE2="","-",VLOOKUP(SERVICE2,Friction!$A$9:$B$38,2,FALSE))</f>
        <v>-</v>
      </c>
      <c r="E24" s="21" t="str">
        <f>IF(SERVICE3="","-",VLOOKUP(SERVICE3,Friction!$A$9:$B$38,2,FALSE))</f>
        <v>-</v>
      </c>
      <c r="F24" s="13" t="str">
        <f>IF(SERVICE4="","-",VLOOKUP(SERVICE4,Friction!$A$9:$B$38,2,FALSE))</f>
        <v>-</v>
      </c>
    </row>
    <row r="25" spans="1:6" ht="13.5" thickBot="1">
      <c r="A25" s="11" t="s">
        <v>88</v>
      </c>
      <c r="B25" s="2"/>
      <c r="C25" s="110">
        <f>IF(C24="-",0,C23*C24*friction/1000)</f>
        <v>0</v>
      </c>
      <c r="D25" s="110">
        <f>IF(D24="-",0,D23*D24*friction/1000)</f>
        <v>0</v>
      </c>
      <c r="E25" s="110">
        <f>IF(E24="-",0,E23*E24*friction/1000)</f>
        <v>0</v>
      </c>
      <c r="F25" s="111">
        <f>IF(F24="-",0,F23*F24*friction/1000)</f>
        <v>0</v>
      </c>
    </row>
    <row r="26" spans="1:6" ht="13.5" thickBot="1">
      <c r="A26" s="30" t="s">
        <v>89</v>
      </c>
      <c r="B26" s="101"/>
      <c r="C26" s="177" t="str">
        <f>IF(C25+D25+E25+F25=0,"-",(C25+D25+E25+F25))</f>
        <v>-</v>
      </c>
      <c r="D26" s="178"/>
      <c r="E26" s="178"/>
      <c r="F26" s="179"/>
    </row>
    <row r="27" spans="1:4" ht="12.75">
      <c r="A27" s="87">
        <f>IF(SUM('info service'!$B$20:$E$20)=0,"","Les activités suivantes ne sont pas prises en compte dans le calcul national de l'ICSHA 2021 : centre médico-psychologique et EHPAD.")</f>
      </c>
      <c r="D27" s="2"/>
    </row>
    <row r="28" ht="13.5" thickBot="1">
      <c r="D28" s="2"/>
    </row>
    <row r="29" spans="1:4" ht="16.5" thickBot="1">
      <c r="A29" s="170" t="s">
        <v>15</v>
      </c>
      <c r="B29" s="171"/>
      <c r="C29" s="172"/>
      <c r="D29" s="2"/>
    </row>
    <row r="30" spans="1:4" ht="19.5" customHeight="1" thickBot="1">
      <c r="A30" s="173" t="str">
        <f>"ICSHA 2021 en "&amp;B6&amp;":"</f>
        <v>ICSHA 2021 en MAI:</v>
      </c>
      <c r="B30" s="174"/>
      <c r="C30" s="23" t="str">
        <f>IF(C26="-","-",FIXED(C18/C26*100,1)&amp;"%")</f>
        <v>-</v>
      </c>
      <c r="D30" s="24">
        <f>IF(C26="-","",C18/C26*100)</f>
      </c>
    </row>
    <row r="31" ht="33" customHeight="1" thickBot="1"/>
    <row r="32" spans="1:6" ht="13.5" thickBot="1">
      <c r="A32" s="161" t="s">
        <v>113</v>
      </c>
      <c r="B32" s="162"/>
      <c r="C32" s="162"/>
      <c r="D32" s="162"/>
      <c r="E32" s="162"/>
      <c r="F32" s="163"/>
    </row>
    <row r="33" spans="1:6" ht="12.75">
      <c r="A33" s="127"/>
      <c r="C33" s="125">
        <f>IF(SERVICE1="","",SERVICE1)</f>
      </c>
      <c r="D33" s="125">
        <f>IF(SERVICE2="","",SERVICE2)</f>
      </c>
      <c r="E33" s="125">
        <f>IF(SERVICE3="","",SERVICE3)</f>
      </c>
      <c r="F33" s="126">
        <f>IF(SERVICE4="","",SERVICE4)</f>
      </c>
    </row>
    <row r="34" spans="1:6" ht="12.75">
      <c r="A34" s="123" t="s">
        <v>13</v>
      </c>
      <c r="B34" s="124"/>
      <c r="C34" s="20"/>
      <c r="D34" s="20"/>
      <c r="E34" s="20"/>
      <c r="F34" s="135"/>
    </row>
    <row r="35" spans="1:6" ht="13.5" thickBot="1">
      <c r="A35" s="128" t="s">
        <v>88</v>
      </c>
      <c r="B35" s="129"/>
      <c r="C35" s="110">
        <f>IF(C24="-",0,C23*C24*friction/1000)</f>
        <v>0</v>
      </c>
      <c r="D35" s="110">
        <f>IF(D24="-",0,D23*D24*friction/1000)</f>
        <v>0</v>
      </c>
      <c r="E35" s="110">
        <f>IF(E24="-",0,E23*E24*friction/1000)</f>
        <v>0</v>
      </c>
      <c r="F35" s="111">
        <f>IF(F24="-",0,F23*F24*friction/1000)</f>
        <v>0</v>
      </c>
    </row>
    <row r="36" spans="1:6" ht="16.5" thickBot="1">
      <c r="A36" s="30" t="s">
        <v>134</v>
      </c>
      <c r="B36" s="130"/>
      <c r="C36" s="120" t="str">
        <f>IF(C35=0,"-",FIXED(C34/C35*100,1)&amp;"%")</f>
        <v>-</v>
      </c>
      <c r="D36" s="119" t="str">
        <f>IF(D35=0,"-",FIXED(D34/D35*100,1)&amp;"%")</f>
        <v>-</v>
      </c>
      <c r="E36" s="119" t="str">
        <f>IF(E35=0,"-",FIXED(E34/E35*100,1)&amp;"%")</f>
        <v>-</v>
      </c>
      <c r="F36" s="119" t="str">
        <f>IF(F35=0,"-",FIXED(F34/F35*100,1)&amp;"%")</f>
        <v>-</v>
      </c>
    </row>
    <row r="37" ht="12.75">
      <c r="A37" s="87">
        <f>IF(SUM('info service'!$B$20:$E$20)=0,"","Les activités suivantes ne sont pas prises en compte dans le calcul national de l'ICSHA 2021 : centre médico-psychologique et EHPAD.")</f>
      </c>
    </row>
  </sheetData>
  <sheetProtection password="CF21" sheet="1" insertRows="0"/>
  <mergeCells count="9">
    <mergeCell ref="A32:F32"/>
    <mergeCell ref="C2:F3"/>
    <mergeCell ref="A23:B23"/>
    <mergeCell ref="A29:C29"/>
    <mergeCell ref="A30:B30"/>
    <mergeCell ref="A20:F20"/>
    <mergeCell ref="C26:F26"/>
    <mergeCell ref="A10:H10"/>
    <mergeCell ref="C18:H18"/>
  </mergeCells>
  <conditionalFormatting sqref="E21:E25 E33:E35">
    <cfRule type="expression" priority="1" dxfId="12" stopIfTrue="1">
      <formula>SERVICE3=""</formula>
    </cfRule>
  </conditionalFormatting>
  <conditionalFormatting sqref="F21:F25 F33:F35">
    <cfRule type="expression" priority="2" dxfId="12" stopIfTrue="1">
      <formula>SERVICE4=""</formula>
    </cfRule>
  </conditionalFormatting>
  <conditionalFormatting sqref="D21:D25 D33:D35">
    <cfRule type="expression" priority="3" dxfId="12" stopIfTrue="1">
      <formula>SERVICE2=""</formula>
    </cfRule>
  </conditionalFormatting>
  <conditionalFormatting sqref="C21:C25 C33:C35">
    <cfRule type="expression" priority="4" dxfId="12" stopIfTrue="1">
      <formula>SERVICE1=""</formula>
    </cfRule>
  </conditionalFormatting>
  <dataValidations count="1">
    <dataValidation type="whole" operator="greaterThan" allowBlank="1" showInputMessage="1" showErrorMessage="1" errorTitle="Erreur" error="Veuillez saisir un nombre de journées d'hospitalisation supérieur à 0." sqref="C23:F23">
      <formula1>0</formula1>
    </dataValidation>
  </dataValidations>
  <printOptions/>
  <pageMargins left="0.787401575" right="0.787401575" top="0.75" bottom="0.69" header="0.4921259845" footer="0.4921259845"/>
  <pageSetup fitToHeight="1" fitToWidth="1" horizontalDpi="300" verticalDpi="3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2:H37"/>
  <sheetViews>
    <sheetView showGridLines="0" zoomScalePageLayoutView="0" workbookViewId="0" topLeftCell="A1">
      <selection activeCell="B8" sqref="B8"/>
    </sheetView>
  </sheetViews>
  <sheetFormatPr defaultColWidth="11.421875" defaultRowHeight="12.75"/>
  <cols>
    <col min="1" max="1" width="29.140625" style="0" bestFit="1" customWidth="1"/>
    <col min="2" max="2" width="23.140625" style="0" customWidth="1"/>
    <col min="3" max="8" width="15.7109375" style="0" customWidth="1"/>
    <col min="9" max="9" width="7.421875" style="0" customWidth="1"/>
    <col min="10" max="11" width="6.140625" style="0" customWidth="1"/>
    <col min="12" max="12" width="10.00390625" style="0" customWidth="1"/>
    <col min="13" max="13" width="7.00390625" style="0" customWidth="1"/>
    <col min="14" max="14" width="18.140625" style="0" customWidth="1"/>
    <col min="15" max="15" width="17.00390625" style="0" customWidth="1"/>
    <col min="16" max="16" width="9.00390625" style="0" customWidth="1"/>
    <col min="17" max="17" width="8.421875" style="0" customWidth="1"/>
    <col min="18" max="18" width="7.421875" style="0" customWidth="1"/>
    <col min="19" max="19" width="10.00390625" style="0" customWidth="1"/>
  </cols>
  <sheetData>
    <row r="2" spans="1:7" ht="20.25">
      <c r="A2" s="5" t="s">
        <v>135</v>
      </c>
      <c r="C2" s="164">
        <f>IF('info service'!C14="","",'info service'!C14)</f>
      </c>
      <c r="D2" s="165"/>
      <c r="E2" s="165"/>
      <c r="F2" s="166"/>
      <c r="G2" s="35"/>
    </row>
    <row r="3" spans="1:7" ht="20.25">
      <c r="A3" s="5" t="s">
        <v>1</v>
      </c>
      <c r="C3" s="167"/>
      <c r="D3" s="168"/>
      <c r="E3" s="168"/>
      <c r="F3" s="169"/>
      <c r="G3" s="35"/>
    </row>
    <row r="4" spans="1:4" ht="12.75">
      <c r="A4" s="2"/>
      <c r="B4" s="2"/>
      <c r="D4" s="2"/>
    </row>
    <row r="5" spans="1:4" ht="12.75">
      <c r="A5" s="2"/>
      <c r="B5" s="4" t="s">
        <v>16</v>
      </c>
      <c r="C5" s="4" t="s">
        <v>17</v>
      </c>
      <c r="D5" s="2"/>
    </row>
    <row r="6" spans="1:3" ht="12.75">
      <c r="A6" s="9" t="s">
        <v>10</v>
      </c>
      <c r="B6" s="15" t="s">
        <v>19</v>
      </c>
      <c r="C6" s="34" t="str">
        <f>IF(ANNEE="","-",ANNEE)</f>
        <v>-</v>
      </c>
    </row>
    <row r="8" spans="1:4" ht="12.75">
      <c r="A8" s="1" t="s">
        <v>11</v>
      </c>
      <c r="B8" s="8"/>
      <c r="C8" s="76" t="s">
        <v>61</v>
      </c>
      <c r="D8" s="3"/>
    </row>
    <row r="9" spans="1:4" ht="13.5" thickBot="1">
      <c r="A9" s="2"/>
      <c r="B9" s="2"/>
      <c r="C9" s="2"/>
      <c r="D9" s="2"/>
    </row>
    <row r="10" spans="1:8" ht="13.5" thickBot="1">
      <c r="A10" s="161" t="s">
        <v>9</v>
      </c>
      <c r="B10" s="162"/>
      <c r="C10" s="162"/>
      <c r="D10" s="162"/>
      <c r="E10" s="162"/>
      <c r="F10" s="162"/>
      <c r="G10" s="162"/>
      <c r="H10" s="163"/>
    </row>
    <row r="11" spans="1:8" ht="12.75">
      <c r="A11" s="11" t="s">
        <v>51</v>
      </c>
      <c r="B11" s="2"/>
      <c r="C11" s="113"/>
      <c r="D11" s="113"/>
      <c r="E11" s="114"/>
      <c r="F11" s="114"/>
      <c r="G11" s="114"/>
      <c r="H11" s="114"/>
    </row>
    <row r="12" spans="1:8" ht="12.75">
      <c r="A12" s="12" t="s">
        <v>50</v>
      </c>
      <c r="B12" s="14"/>
      <c r="C12" s="53">
        <f>mai!C14</f>
        <v>0</v>
      </c>
      <c r="D12" s="53">
        <f>mai!D14</f>
        <v>0</v>
      </c>
      <c r="E12" s="53">
        <f>mai!E14</f>
        <v>0</v>
      </c>
      <c r="F12" s="53">
        <f>mai!F14</f>
        <v>0</v>
      </c>
      <c r="G12" s="53">
        <f>mai!G14</f>
        <v>0</v>
      </c>
      <c r="H12" s="53">
        <f>mai!H14</f>
        <v>0</v>
      </c>
    </row>
    <row r="13" spans="1:8" ht="12.75">
      <c r="A13" s="12" t="str">
        <f>"Nb de flacons livrés en "&amp;B6</f>
        <v>Nb de flacons livrés en JUIN</v>
      </c>
      <c r="B13" s="22"/>
      <c r="C13" s="20"/>
      <c r="D13" s="20"/>
      <c r="E13" s="20"/>
      <c r="F13" s="20"/>
      <c r="G13" s="20"/>
      <c r="H13" s="20"/>
    </row>
    <row r="14" spans="1:8" ht="12.75" customHeight="1">
      <c r="A14" s="12" t="s">
        <v>6</v>
      </c>
      <c r="B14" s="14"/>
      <c r="C14" s="20"/>
      <c r="D14" s="20"/>
      <c r="E14" s="20"/>
      <c r="F14" s="20"/>
      <c r="G14" s="20"/>
      <c r="H14" s="20"/>
    </row>
    <row r="15" spans="1:8" ht="12.75">
      <c r="A15" s="11"/>
      <c r="B15" s="2"/>
      <c r="C15" s="44">
        <f aca="true" t="shared" si="0" ref="C15:H15">C11/1000</f>
        <v>0</v>
      </c>
      <c r="D15" s="44">
        <f t="shared" si="0"/>
        <v>0</v>
      </c>
      <c r="E15" s="44">
        <f t="shared" si="0"/>
        <v>0</v>
      </c>
      <c r="F15" s="44">
        <f t="shared" si="0"/>
        <v>0</v>
      </c>
      <c r="G15" s="44">
        <f t="shared" si="0"/>
        <v>0</v>
      </c>
      <c r="H15" s="44">
        <f t="shared" si="0"/>
        <v>0</v>
      </c>
    </row>
    <row r="16" spans="1:8" ht="12.75">
      <c r="A16" s="12" t="s">
        <v>12</v>
      </c>
      <c r="B16" s="14"/>
      <c r="C16" s="21">
        <f aca="true" t="shared" si="1" ref="C16:H16">C12+C13-C14</f>
        <v>0</v>
      </c>
      <c r="D16" s="21">
        <f t="shared" si="1"/>
        <v>0</v>
      </c>
      <c r="E16" s="21">
        <f t="shared" si="1"/>
        <v>0</v>
      </c>
      <c r="F16" s="21">
        <f t="shared" si="1"/>
        <v>0</v>
      </c>
      <c r="G16" s="21">
        <f t="shared" si="1"/>
        <v>0</v>
      </c>
      <c r="H16" s="21">
        <f t="shared" si="1"/>
        <v>0</v>
      </c>
    </row>
    <row r="17" spans="1:8" ht="13.5" thickBot="1">
      <c r="A17" s="28" t="s">
        <v>13</v>
      </c>
      <c r="B17" s="29"/>
      <c r="C17" s="27">
        <f aca="true" t="shared" si="2" ref="C17:H17">C16*C15</f>
        <v>0</v>
      </c>
      <c r="D17" s="27">
        <f t="shared" si="2"/>
        <v>0</v>
      </c>
      <c r="E17" s="27">
        <f t="shared" si="2"/>
        <v>0</v>
      </c>
      <c r="F17" s="27">
        <f t="shared" si="2"/>
        <v>0</v>
      </c>
      <c r="G17" s="27">
        <f t="shared" si="2"/>
        <v>0</v>
      </c>
      <c r="H17" s="27">
        <f t="shared" si="2"/>
        <v>0</v>
      </c>
    </row>
    <row r="18" spans="1:8" ht="13.5" thickBot="1">
      <c r="A18" s="30" t="s">
        <v>26</v>
      </c>
      <c r="B18" s="31"/>
      <c r="C18" s="180">
        <f>SUM(C17:H17)</f>
        <v>0</v>
      </c>
      <c r="D18" s="181"/>
      <c r="E18" s="181"/>
      <c r="F18" s="181"/>
      <c r="G18" s="181"/>
      <c r="H18" s="182"/>
    </row>
    <row r="19" spans="1:4" ht="13.5" thickBot="1">
      <c r="A19" s="32"/>
      <c r="D19" s="2"/>
    </row>
    <row r="20" spans="1:6" ht="13.5" thickBot="1">
      <c r="A20" s="161" t="s">
        <v>14</v>
      </c>
      <c r="B20" s="162"/>
      <c r="C20" s="162"/>
      <c r="D20" s="162"/>
      <c r="E20" s="162"/>
      <c r="F20" s="163"/>
    </row>
    <row r="21" spans="2:6" ht="25.5" customHeight="1">
      <c r="B21" s="82"/>
      <c r="C21" s="105">
        <f>IF(SERVICE1="","",SERVICE1)</f>
      </c>
      <c r="D21" s="105">
        <f>IF(SERVICE2="","",SERVICE2)</f>
      </c>
      <c r="E21" s="105">
        <f>IF(SERVICE3="","",SERVICE3)</f>
      </c>
      <c r="F21" s="103">
        <f>IF(SERVICE4="","",SERVICE4)</f>
      </c>
    </row>
    <row r="22" spans="2:6" ht="12.75">
      <c r="B22" s="82"/>
      <c r="C22" s="106">
        <f>IF(SERVICE1="","",VLOOKUP(SERVICE1,Friction!$A$43:$B$72,2,FALSE))</f>
      </c>
      <c r="D22" s="106">
        <f>IF(SERVICE2="","",VLOOKUP(SERVICE2,Friction!$A$43:$B$72,2,FALSE))</f>
      </c>
      <c r="E22" s="106">
        <f>IF(SERVICE3="","",VLOOKUP(SERVICE3,Friction!$A$43:$B$72,2,FALSE))</f>
      </c>
      <c r="F22" s="104">
        <f>IF(SERVICE4="","",VLOOKUP(SERVICE4,Friction!$A$43:$B$72,2,FALSE))</f>
      </c>
    </row>
    <row r="23" spans="1:6" ht="12.75">
      <c r="A23" s="175" t="str">
        <f>"Activité en "&amp;B6</f>
        <v>Activité en JUIN</v>
      </c>
      <c r="B23" s="176"/>
      <c r="C23" s="107"/>
      <c r="D23" s="108"/>
      <c r="E23" s="107"/>
      <c r="F23" s="93"/>
    </row>
    <row r="24" spans="1:6" ht="12.75">
      <c r="A24" s="25" t="s">
        <v>92</v>
      </c>
      <c r="B24" s="102"/>
      <c r="C24" s="21" t="str">
        <f>IF(SERVICE1="","-",VLOOKUP(SERVICE1,Friction!$A$9:$B$38,2,FALSE))</f>
        <v>-</v>
      </c>
      <c r="D24" s="21" t="str">
        <f>IF(SERVICE2="","-",VLOOKUP(SERVICE2,Friction!$A$9:$B$38,2,FALSE))</f>
        <v>-</v>
      </c>
      <c r="E24" s="21" t="str">
        <f>IF(SERVICE3="","-",VLOOKUP(SERVICE3,Friction!$A$9:$B$38,2,FALSE))</f>
        <v>-</v>
      </c>
      <c r="F24" s="13" t="str">
        <f>IF(SERVICE4="","-",VLOOKUP(SERVICE4,Friction!$A$9:$B$38,2,FALSE))</f>
        <v>-</v>
      </c>
    </row>
    <row r="25" spans="1:6" ht="13.5" thickBot="1">
      <c r="A25" s="11" t="s">
        <v>88</v>
      </c>
      <c r="B25" s="2"/>
      <c r="C25" s="110">
        <f>IF(C24="-",0,C23*C24*friction/1000)</f>
        <v>0</v>
      </c>
      <c r="D25" s="110">
        <f>IF(D24="-",0,D23*D24*friction/1000)</f>
        <v>0</v>
      </c>
      <c r="E25" s="110">
        <f>IF(E24="-",0,E23*E24*friction/1000)</f>
        <v>0</v>
      </c>
      <c r="F25" s="111">
        <f>IF(F24="-",0,F23*F24*friction/1000)</f>
        <v>0</v>
      </c>
    </row>
    <row r="26" spans="1:6" ht="13.5" thickBot="1">
      <c r="A26" s="30" t="s">
        <v>89</v>
      </c>
      <c r="B26" s="101"/>
      <c r="C26" s="177" t="str">
        <f>IF(C25+D25+E25+F25=0,"-",(C25+D25+E25+F25))</f>
        <v>-</v>
      </c>
      <c r="D26" s="178"/>
      <c r="E26" s="178"/>
      <c r="F26" s="179"/>
    </row>
    <row r="27" spans="1:4" ht="12.75">
      <c r="A27" s="87">
        <f>IF(SUM('info service'!$B$20:$E$20)=0,"","Les activités suivantes ne sont pas prises en compte dans le calcul national de l'ICSHA 2021 : centre médico-psychologique et EHPAD.")</f>
      </c>
      <c r="D27" s="2"/>
    </row>
    <row r="28" ht="13.5" thickBot="1">
      <c r="D28" s="2"/>
    </row>
    <row r="29" spans="1:4" ht="16.5" thickBot="1">
      <c r="A29" s="170" t="s">
        <v>15</v>
      </c>
      <c r="B29" s="171"/>
      <c r="C29" s="172"/>
      <c r="D29" s="2"/>
    </row>
    <row r="30" spans="1:4" ht="19.5" customHeight="1" thickBot="1">
      <c r="A30" s="173" t="str">
        <f>"ICSHA 2021 en "&amp;B6&amp;":"</f>
        <v>ICSHA 2021 en JUIN:</v>
      </c>
      <c r="B30" s="174"/>
      <c r="C30" s="23" t="str">
        <f>IF(C26="-","-",FIXED(C18/C26*100,1)&amp;"%")</f>
        <v>-</v>
      </c>
      <c r="D30" s="24">
        <f>IF(C26="-","",C18/C26*100)</f>
      </c>
    </row>
    <row r="31" ht="33" customHeight="1" thickBot="1"/>
    <row r="32" spans="1:6" ht="13.5" thickBot="1">
      <c r="A32" s="161" t="s">
        <v>113</v>
      </c>
      <c r="B32" s="162"/>
      <c r="C32" s="162"/>
      <c r="D32" s="162"/>
      <c r="E32" s="162"/>
      <c r="F32" s="163"/>
    </row>
    <row r="33" spans="1:6" ht="12.75">
      <c r="A33" s="127"/>
      <c r="C33" s="125">
        <f>IF(SERVICE1="","",SERVICE1)</f>
      </c>
      <c r="D33" s="125">
        <f>IF(SERVICE2="","",SERVICE2)</f>
      </c>
      <c r="E33" s="125">
        <f>IF(SERVICE3="","",SERVICE3)</f>
      </c>
      <c r="F33" s="126">
        <f>IF(SERVICE4="","",SERVICE4)</f>
      </c>
    </row>
    <row r="34" spans="1:6" ht="12.75">
      <c r="A34" s="123" t="s">
        <v>13</v>
      </c>
      <c r="B34" s="124"/>
      <c r="C34" s="20"/>
      <c r="D34" s="20"/>
      <c r="E34" s="20"/>
      <c r="F34" s="135"/>
    </row>
    <row r="35" spans="1:6" ht="13.5" thickBot="1">
      <c r="A35" s="128" t="s">
        <v>88</v>
      </c>
      <c r="B35" s="129"/>
      <c r="C35" s="110">
        <f>IF(C24="-",0,C23*C24*friction/1000)</f>
        <v>0</v>
      </c>
      <c r="D35" s="110">
        <f>IF(D24="-",0,D23*D24*friction/1000)</f>
        <v>0</v>
      </c>
      <c r="E35" s="110">
        <f>IF(E24="-",0,E23*E24*friction/1000)</f>
        <v>0</v>
      </c>
      <c r="F35" s="111">
        <f>IF(F24="-",0,F23*F24*friction/1000)</f>
        <v>0</v>
      </c>
    </row>
    <row r="36" spans="1:6" ht="16.5" thickBot="1">
      <c r="A36" s="30" t="s">
        <v>134</v>
      </c>
      <c r="B36" s="130"/>
      <c r="C36" s="120" t="str">
        <f>IF(C35=0,"-",FIXED(C34/C35*100,1)&amp;"%")</f>
        <v>-</v>
      </c>
      <c r="D36" s="119" t="str">
        <f>IF(D35=0,"-",FIXED(D34/D35*100,1)&amp;"%")</f>
        <v>-</v>
      </c>
      <c r="E36" s="119" t="str">
        <f>IF(E35=0,"-",FIXED(E34/E35*100,1)&amp;"%")</f>
        <v>-</v>
      </c>
      <c r="F36" s="119" t="str">
        <f>IF(F35=0,"-",FIXED(F34/F35*100,1)&amp;"%")</f>
        <v>-</v>
      </c>
    </row>
    <row r="37" ht="12.75">
      <c r="A37" s="87">
        <f>IF(SUM('info service'!$B$20:$E$20)=0,"","Les activités suivantes ne sont pas prises en compte dans le calcul national de l'ICSHA 2021 : centre médico-psychologique et EHPAD.")</f>
      </c>
    </row>
  </sheetData>
  <sheetProtection password="CF21" sheet="1" formatRows="0"/>
  <mergeCells count="9">
    <mergeCell ref="A32:F32"/>
    <mergeCell ref="C2:F3"/>
    <mergeCell ref="A23:B23"/>
    <mergeCell ref="A29:C29"/>
    <mergeCell ref="A30:B30"/>
    <mergeCell ref="A20:F20"/>
    <mergeCell ref="C26:F26"/>
    <mergeCell ref="A10:H10"/>
    <mergeCell ref="C18:H18"/>
  </mergeCells>
  <conditionalFormatting sqref="E21:E25 E33:E35">
    <cfRule type="expression" priority="1" dxfId="12" stopIfTrue="1">
      <formula>SERVICE3=""</formula>
    </cfRule>
  </conditionalFormatting>
  <conditionalFormatting sqref="F21:F25 F33:F35">
    <cfRule type="expression" priority="2" dxfId="12" stopIfTrue="1">
      <formula>SERVICE4=""</formula>
    </cfRule>
  </conditionalFormatting>
  <conditionalFormatting sqref="D21:D25 D33:D35">
    <cfRule type="expression" priority="3" dxfId="12" stopIfTrue="1">
      <formula>SERVICE2=""</formula>
    </cfRule>
  </conditionalFormatting>
  <conditionalFormatting sqref="C21:C25 C33:C35">
    <cfRule type="expression" priority="4" dxfId="12" stopIfTrue="1">
      <formula>SERVICE1=""</formula>
    </cfRule>
  </conditionalFormatting>
  <dataValidations count="1">
    <dataValidation type="whole" operator="greaterThan" allowBlank="1" showInputMessage="1" showErrorMessage="1" errorTitle="Erreur" error="Veuillez saisir un nombre de journées d'hospitalisation supérieur à 0." sqref="C23:F23">
      <formula1>0</formula1>
    </dataValidation>
  </dataValidations>
  <printOptions/>
  <pageMargins left="0.787401575" right="0.787401575" top="0.74" bottom="0.73" header="0.4921259845" footer="0.4921259845"/>
  <pageSetup fitToHeight="1" fitToWidth="1" horizontalDpi="300" verticalDpi="300" orientation="landscape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2:H37"/>
  <sheetViews>
    <sheetView showGridLines="0" zoomScalePageLayoutView="0" workbookViewId="0" topLeftCell="A1">
      <selection activeCell="B8" sqref="B8"/>
    </sheetView>
  </sheetViews>
  <sheetFormatPr defaultColWidth="11.421875" defaultRowHeight="12.75"/>
  <cols>
    <col min="1" max="1" width="29.140625" style="0" bestFit="1" customWidth="1"/>
    <col min="2" max="2" width="23.140625" style="0" customWidth="1"/>
    <col min="3" max="8" width="15.7109375" style="0" customWidth="1"/>
    <col min="9" max="9" width="7.421875" style="0" customWidth="1"/>
    <col min="10" max="11" width="6.140625" style="0" customWidth="1"/>
    <col min="12" max="12" width="10.00390625" style="0" customWidth="1"/>
    <col min="13" max="13" width="7.00390625" style="0" customWidth="1"/>
    <col min="14" max="14" width="18.140625" style="0" customWidth="1"/>
    <col min="15" max="15" width="17.00390625" style="0" customWidth="1"/>
    <col min="16" max="16" width="9.00390625" style="0" customWidth="1"/>
    <col min="17" max="17" width="8.421875" style="0" customWidth="1"/>
    <col min="18" max="18" width="7.421875" style="0" customWidth="1"/>
    <col min="19" max="19" width="10.00390625" style="0" customWidth="1"/>
  </cols>
  <sheetData>
    <row r="2" spans="1:7" ht="20.25">
      <c r="A2" s="5" t="s">
        <v>135</v>
      </c>
      <c r="C2" s="164">
        <f>IF('info service'!C14="","",'info service'!C14)</f>
      </c>
      <c r="D2" s="165"/>
      <c r="E2" s="165"/>
      <c r="F2" s="166"/>
      <c r="G2" s="35"/>
    </row>
    <row r="3" spans="1:7" ht="20.25">
      <c r="A3" s="5" t="s">
        <v>1</v>
      </c>
      <c r="C3" s="167"/>
      <c r="D3" s="168"/>
      <c r="E3" s="168"/>
      <c r="F3" s="169"/>
      <c r="G3" s="35"/>
    </row>
    <row r="4" spans="1:4" ht="12.75">
      <c r="A4" s="2"/>
      <c r="B4" s="2"/>
      <c r="D4" s="2"/>
    </row>
    <row r="5" spans="1:4" ht="12.75">
      <c r="A5" s="2"/>
      <c r="B5" s="4" t="s">
        <v>16</v>
      </c>
      <c r="C5" s="4" t="s">
        <v>17</v>
      </c>
      <c r="D5" s="2"/>
    </row>
    <row r="6" spans="1:3" ht="12.75">
      <c r="A6" s="9" t="s">
        <v>10</v>
      </c>
      <c r="B6" s="15" t="s">
        <v>20</v>
      </c>
      <c r="C6" s="34" t="str">
        <f>IF(ANNEE="","-",ANNEE)</f>
        <v>-</v>
      </c>
    </row>
    <row r="8" spans="1:4" ht="12.75">
      <c r="A8" s="1" t="s">
        <v>11</v>
      </c>
      <c r="B8" s="8"/>
      <c r="C8" s="76" t="s">
        <v>61</v>
      </c>
      <c r="D8" s="3"/>
    </row>
    <row r="9" spans="1:4" ht="13.5" thickBot="1">
      <c r="A9" s="2"/>
      <c r="B9" s="2"/>
      <c r="C9" s="2"/>
      <c r="D9" s="2"/>
    </row>
    <row r="10" spans="1:8" ht="13.5" thickBot="1">
      <c r="A10" s="161" t="s">
        <v>9</v>
      </c>
      <c r="B10" s="162"/>
      <c r="C10" s="162"/>
      <c r="D10" s="162"/>
      <c r="E10" s="162"/>
      <c r="F10" s="162"/>
      <c r="G10" s="162"/>
      <c r="H10" s="163"/>
    </row>
    <row r="11" spans="1:8" ht="12.75">
      <c r="A11" s="11" t="s">
        <v>51</v>
      </c>
      <c r="B11" s="2"/>
      <c r="C11" s="113"/>
      <c r="D11" s="113"/>
      <c r="E11" s="114"/>
      <c r="F11" s="114"/>
      <c r="G11" s="114"/>
      <c r="H11" s="114"/>
    </row>
    <row r="12" spans="1:8" ht="12.75">
      <c r="A12" s="12" t="s">
        <v>50</v>
      </c>
      <c r="B12" s="14"/>
      <c r="C12" s="53">
        <f>juin!C14</f>
        <v>0</v>
      </c>
      <c r="D12" s="53">
        <f>juin!D14</f>
        <v>0</v>
      </c>
      <c r="E12" s="53">
        <f>juin!E14</f>
        <v>0</v>
      </c>
      <c r="F12" s="53">
        <f>juin!F14</f>
        <v>0</v>
      </c>
      <c r="G12" s="53">
        <f>juin!G14</f>
        <v>0</v>
      </c>
      <c r="H12" s="53">
        <f>juin!H14</f>
        <v>0</v>
      </c>
    </row>
    <row r="13" spans="1:8" ht="12.75">
      <c r="A13" s="12" t="str">
        <f>"Nb de flacons livrés en "&amp;B6</f>
        <v>Nb de flacons livrés en JUILLET</v>
      </c>
      <c r="B13" s="22"/>
      <c r="C13" s="20"/>
      <c r="D13" s="20"/>
      <c r="E13" s="20"/>
      <c r="F13" s="20"/>
      <c r="G13" s="20"/>
      <c r="H13" s="20"/>
    </row>
    <row r="14" spans="1:8" ht="12.75" customHeight="1">
      <c r="A14" s="12" t="s">
        <v>6</v>
      </c>
      <c r="B14" s="14"/>
      <c r="C14" s="20"/>
      <c r="D14" s="20"/>
      <c r="E14" s="20"/>
      <c r="F14" s="20"/>
      <c r="G14" s="20"/>
      <c r="H14" s="20"/>
    </row>
    <row r="15" spans="1:8" ht="12.75">
      <c r="A15" s="11"/>
      <c r="B15" s="2"/>
      <c r="C15" s="44">
        <f aca="true" t="shared" si="0" ref="C15:H15">C11/1000</f>
        <v>0</v>
      </c>
      <c r="D15" s="44">
        <f t="shared" si="0"/>
        <v>0</v>
      </c>
      <c r="E15" s="44">
        <f t="shared" si="0"/>
        <v>0</v>
      </c>
      <c r="F15" s="44">
        <f t="shared" si="0"/>
        <v>0</v>
      </c>
      <c r="G15" s="44">
        <f t="shared" si="0"/>
        <v>0</v>
      </c>
      <c r="H15" s="44">
        <f t="shared" si="0"/>
        <v>0</v>
      </c>
    </row>
    <row r="16" spans="1:8" ht="12.75">
      <c r="A16" s="12" t="s">
        <v>12</v>
      </c>
      <c r="B16" s="14"/>
      <c r="C16" s="21">
        <f aca="true" t="shared" si="1" ref="C16:H16">C12+C13-C14</f>
        <v>0</v>
      </c>
      <c r="D16" s="21">
        <f t="shared" si="1"/>
        <v>0</v>
      </c>
      <c r="E16" s="21">
        <f t="shared" si="1"/>
        <v>0</v>
      </c>
      <c r="F16" s="21">
        <f t="shared" si="1"/>
        <v>0</v>
      </c>
      <c r="G16" s="21">
        <f t="shared" si="1"/>
        <v>0</v>
      </c>
      <c r="H16" s="21">
        <f t="shared" si="1"/>
        <v>0</v>
      </c>
    </row>
    <row r="17" spans="1:8" ht="13.5" thickBot="1">
      <c r="A17" s="28" t="s">
        <v>13</v>
      </c>
      <c r="B17" s="29"/>
      <c r="C17" s="27">
        <f aca="true" t="shared" si="2" ref="C17:H17">C16*C15</f>
        <v>0</v>
      </c>
      <c r="D17" s="27">
        <f t="shared" si="2"/>
        <v>0</v>
      </c>
      <c r="E17" s="27">
        <f t="shared" si="2"/>
        <v>0</v>
      </c>
      <c r="F17" s="27">
        <f t="shared" si="2"/>
        <v>0</v>
      </c>
      <c r="G17" s="27">
        <f t="shared" si="2"/>
        <v>0</v>
      </c>
      <c r="H17" s="27">
        <f t="shared" si="2"/>
        <v>0</v>
      </c>
    </row>
    <row r="18" spans="1:8" ht="13.5" thickBot="1">
      <c r="A18" s="30" t="s">
        <v>26</v>
      </c>
      <c r="B18" s="31"/>
      <c r="C18" s="180">
        <f>SUM(C17:H17)</f>
        <v>0</v>
      </c>
      <c r="D18" s="181"/>
      <c r="E18" s="181"/>
      <c r="F18" s="181"/>
      <c r="G18" s="181"/>
      <c r="H18" s="182"/>
    </row>
    <row r="19" spans="1:4" ht="13.5" thickBot="1">
      <c r="A19" s="32"/>
      <c r="D19" s="2"/>
    </row>
    <row r="20" spans="1:6" ht="13.5" thickBot="1">
      <c r="A20" s="161" t="s">
        <v>14</v>
      </c>
      <c r="B20" s="162"/>
      <c r="C20" s="162"/>
      <c r="D20" s="162"/>
      <c r="E20" s="162"/>
      <c r="F20" s="163"/>
    </row>
    <row r="21" spans="2:6" ht="25.5" customHeight="1">
      <c r="B21" s="82"/>
      <c r="C21" s="105">
        <f>IF(SERVICE1="","",SERVICE1)</f>
      </c>
      <c r="D21" s="105">
        <f>IF(SERVICE2="","",SERVICE2)</f>
      </c>
      <c r="E21" s="105">
        <f>IF(SERVICE3="","",SERVICE3)</f>
      </c>
      <c r="F21" s="103">
        <f>IF(SERVICE4="","",SERVICE4)</f>
      </c>
    </row>
    <row r="22" spans="2:6" ht="12.75">
      <c r="B22" s="82"/>
      <c r="C22" s="106">
        <f>IF(SERVICE1="","",VLOOKUP(SERVICE1,Friction!$A$43:$B$72,2,FALSE))</f>
      </c>
      <c r="D22" s="106">
        <f>IF(SERVICE2="","",VLOOKUP(SERVICE2,Friction!$A$43:$B$72,2,FALSE))</f>
      </c>
      <c r="E22" s="106">
        <f>IF(SERVICE3="","",VLOOKUP(SERVICE3,Friction!$A$43:$B$72,2,FALSE))</f>
      </c>
      <c r="F22" s="104">
        <f>IF(SERVICE4="","",VLOOKUP(SERVICE4,Friction!$A$43:$B$72,2,FALSE))</f>
      </c>
    </row>
    <row r="23" spans="1:6" ht="12.75">
      <c r="A23" s="175" t="str">
        <f>"Activité en "&amp;B6</f>
        <v>Activité en JUILLET</v>
      </c>
      <c r="B23" s="176"/>
      <c r="C23" s="107"/>
      <c r="D23" s="108"/>
      <c r="E23" s="107"/>
      <c r="F23" s="93"/>
    </row>
    <row r="24" spans="1:6" ht="12.75">
      <c r="A24" s="25" t="s">
        <v>92</v>
      </c>
      <c r="B24" s="102"/>
      <c r="C24" s="21" t="str">
        <f>IF(SERVICE1="","-",VLOOKUP(SERVICE1,Friction!$A$9:$B$38,2,FALSE))</f>
        <v>-</v>
      </c>
      <c r="D24" s="21" t="str">
        <f>IF(SERVICE2="","-",VLOOKUP(SERVICE2,Friction!$A$9:$B$38,2,FALSE))</f>
        <v>-</v>
      </c>
      <c r="E24" s="21" t="str">
        <f>IF(SERVICE3="","-",VLOOKUP(SERVICE3,Friction!$A$9:$B$38,2,FALSE))</f>
        <v>-</v>
      </c>
      <c r="F24" s="13" t="str">
        <f>IF(SERVICE4="","-",VLOOKUP(SERVICE4,Friction!$A$9:$B$38,2,FALSE))</f>
        <v>-</v>
      </c>
    </row>
    <row r="25" spans="1:6" ht="13.5" thickBot="1">
      <c r="A25" s="11" t="s">
        <v>88</v>
      </c>
      <c r="B25" s="2"/>
      <c r="C25" s="110">
        <f>IF(C24="-",0,C23*C24*friction/1000)</f>
        <v>0</v>
      </c>
      <c r="D25" s="110">
        <f>IF(D24="-",0,D23*D24*friction/1000)</f>
        <v>0</v>
      </c>
      <c r="E25" s="110">
        <f>IF(E24="-",0,E23*E24*friction/1000)</f>
        <v>0</v>
      </c>
      <c r="F25" s="111">
        <f>IF(F24="-",0,F23*F24*friction/1000)</f>
        <v>0</v>
      </c>
    </row>
    <row r="26" spans="1:6" ht="13.5" thickBot="1">
      <c r="A26" s="30" t="s">
        <v>89</v>
      </c>
      <c r="B26" s="101"/>
      <c r="C26" s="177" t="str">
        <f>IF(C25+D25+E25+F25=0,"-",(C25+D25+E25+F25))</f>
        <v>-</v>
      </c>
      <c r="D26" s="178"/>
      <c r="E26" s="178"/>
      <c r="F26" s="179"/>
    </row>
    <row r="27" spans="1:4" ht="12.75">
      <c r="A27" s="87">
        <f>IF(SUM('info service'!$B$20:$E$20)=0,"","Les activités suivantes ne sont pas prises en compte dans le calcul national de l'ICSHA 2021 : centre médico-psychologique et EHPAD.")</f>
      </c>
      <c r="D27" s="2"/>
    </row>
    <row r="28" ht="13.5" thickBot="1">
      <c r="D28" s="2"/>
    </row>
    <row r="29" spans="1:4" ht="16.5" thickBot="1">
      <c r="A29" s="170" t="s">
        <v>15</v>
      </c>
      <c r="B29" s="171"/>
      <c r="C29" s="172"/>
      <c r="D29" s="2"/>
    </row>
    <row r="30" spans="1:4" ht="19.5" customHeight="1" thickBot="1">
      <c r="A30" s="173" t="str">
        <f>"ICSHA 2021 en "&amp;B6&amp;":"</f>
        <v>ICSHA 2021 en JUILLET:</v>
      </c>
      <c r="B30" s="174"/>
      <c r="C30" s="23" t="str">
        <f>IF(C26="-","-",FIXED(C18/C26*100,1)&amp;"%")</f>
        <v>-</v>
      </c>
      <c r="D30" s="24">
        <f>IF(C26="-","",C18/C26*100)</f>
      </c>
    </row>
    <row r="31" ht="33" customHeight="1" thickBot="1"/>
    <row r="32" spans="1:6" ht="13.5" thickBot="1">
      <c r="A32" s="161" t="s">
        <v>113</v>
      </c>
      <c r="B32" s="162"/>
      <c r="C32" s="162"/>
      <c r="D32" s="162"/>
      <c r="E32" s="162"/>
      <c r="F32" s="163"/>
    </row>
    <row r="33" spans="1:6" ht="12.75">
      <c r="A33" s="127"/>
      <c r="C33" s="125">
        <f>IF(SERVICE1="","",SERVICE1)</f>
      </c>
      <c r="D33" s="125">
        <f>IF(SERVICE2="","",SERVICE2)</f>
      </c>
      <c r="E33" s="125">
        <f>IF(SERVICE3="","",SERVICE3)</f>
      </c>
      <c r="F33" s="126">
        <f>IF(SERVICE4="","",SERVICE4)</f>
      </c>
    </row>
    <row r="34" spans="1:6" ht="12.75">
      <c r="A34" s="123" t="s">
        <v>13</v>
      </c>
      <c r="B34" s="124"/>
      <c r="C34" s="20"/>
      <c r="D34" s="20"/>
      <c r="E34" s="20"/>
      <c r="F34" s="135"/>
    </row>
    <row r="35" spans="1:6" ht="13.5" thickBot="1">
      <c r="A35" s="128" t="s">
        <v>88</v>
      </c>
      <c r="B35" s="129"/>
      <c r="C35" s="110">
        <f>IF(C24="-",0,C23*C24*friction/1000)</f>
        <v>0</v>
      </c>
      <c r="D35" s="110">
        <f>IF(D24="-",0,D23*D24*friction/1000)</f>
        <v>0</v>
      </c>
      <c r="E35" s="110">
        <f>IF(E24="-",0,E23*E24*friction/1000)</f>
        <v>0</v>
      </c>
      <c r="F35" s="111">
        <f>IF(F24="-",0,F23*F24*friction/1000)</f>
        <v>0</v>
      </c>
    </row>
    <row r="36" spans="1:6" ht="16.5" thickBot="1">
      <c r="A36" s="30" t="s">
        <v>134</v>
      </c>
      <c r="B36" s="130"/>
      <c r="C36" s="120" t="str">
        <f>IF(C35=0,"-",FIXED(C34/C35*100,1)&amp;"%")</f>
        <v>-</v>
      </c>
      <c r="D36" s="119" t="str">
        <f>IF(D35=0,"-",FIXED(D34/D35*100,1)&amp;"%")</f>
        <v>-</v>
      </c>
      <c r="E36" s="119" t="str">
        <f>IF(E35=0,"-",FIXED(E34/E35*100,1)&amp;"%")</f>
        <v>-</v>
      </c>
      <c r="F36" s="119" t="str">
        <f>IF(F35=0,"-",FIXED(F34/F35*100,1)&amp;"%")</f>
        <v>-</v>
      </c>
    </row>
    <row r="37" ht="12.75">
      <c r="A37" s="87">
        <f>IF(SUM('info service'!$B$20:$E$20)=0,"","Les activités suivantes ne sont pas prises en compte dans le calcul national de l'ICSHA 2021 : centre médico-psychologique et EHPAD.")</f>
      </c>
    </row>
  </sheetData>
  <sheetProtection password="CF21" sheet="1" formatRows="0"/>
  <mergeCells count="9">
    <mergeCell ref="A32:F32"/>
    <mergeCell ref="C2:F3"/>
    <mergeCell ref="A23:B23"/>
    <mergeCell ref="A29:C29"/>
    <mergeCell ref="A30:B30"/>
    <mergeCell ref="A20:F20"/>
    <mergeCell ref="C26:F26"/>
    <mergeCell ref="A10:H10"/>
    <mergeCell ref="C18:H18"/>
  </mergeCells>
  <conditionalFormatting sqref="E21:E25 E33:E35">
    <cfRule type="expression" priority="1" dxfId="12" stopIfTrue="1">
      <formula>SERVICE3=""</formula>
    </cfRule>
  </conditionalFormatting>
  <conditionalFormatting sqref="F21:F25 F33:F35">
    <cfRule type="expression" priority="2" dxfId="12" stopIfTrue="1">
      <formula>SERVICE4=""</formula>
    </cfRule>
  </conditionalFormatting>
  <conditionalFormatting sqref="D21:D25 D33:D35">
    <cfRule type="expression" priority="3" dxfId="12" stopIfTrue="1">
      <formula>SERVICE2=""</formula>
    </cfRule>
  </conditionalFormatting>
  <conditionalFormatting sqref="C21:C25 C33:C35">
    <cfRule type="expression" priority="4" dxfId="12" stopIfTrue="1">
      <formula>SERVICE1=""</formula>
    </cfRule>
  </conditionalFormatting>
  <dataValidations count="1">
    <dataValidation type="whole" operator="greaterThan" allowBlank="1" showInputMessage="1" showErrorMessage="1" errorTitle="Erreur" error="Veuillez saisir un nombre de journées d'hospitalisation supérieur à 0." sqref="C23:F23">
      <formula1>0</formula1>
    </dataValidation>
  </dataValidations>
  <printOptions/>
  <pageMargins left="0.787401575" right="0.787401575" top="0.73" bottom="0.7" header="0.4921259845" footer="0.4921259845"/>
  <pageSetup fitToHeight="1" fitToWidth="1" horizontalDpi="300" verticalDpi="3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2:H37"/>
  <sheetViews>
    <sheetView showGridLines="0" zoomScalePageLayoutView="0" workbookViewId="0" topLeftCell="A1">
      <selection activeCell="B8" sqref="B8"/>
    </sheetView>
  </sheetViews>
  <sheetFormatPr defaultColWidth="11.421875" defaultRowHeight="12.75"/>
  <cols>
    <col min="1" max="1" width="29.140625" style="0" bestFit="1" customWidth="1"/>
    <col min="2" max="2" width="23.140625" style="0" customWidth="1"/>
    <col min="3" max="8" width="15.7109375" style="0" customWidth="1"/>
    <col min="9" max="9" width="7.421875" style="0" customWidth="1"/>
    <col min="10" max="11" width="6.140625" style="0" customWidth="1"/>
    <col min="12" max="12" width="10.00390625" style="0" customWidth="1"/>
    <col min="13" max="13" width="7.00390625" style="0" customWidth="1"/>
    <col min="14" max="14" width="18.140625" style="0" customWidth="1"/>
    <col min="15" max="15" width="17.00390625" style="0" customWidth="1"/>
    <col min="16" max="16" width="9.00390625" style="0" customWidth="1"/>
    <col min="17" max="17" width="8.421875" style="0" customWidth="1"/>
    <col min="18" max="18" width="7.421875" style="0" customWidth="1"/>
    <col min="19" max="19" width="10.00390625" style="0" customWidth="1"/>
  </cols>
  <sheetData>
    <row r="2" spans="1:7" ht="20.25">
      <c r="A2" s="5" t="s">
        <v>135</v>
      </c>
      <c r="C2" s="164">
        <f>IF('info service'!C14="","",'info service'!C14)</f>
      </c>
      <c r="D2" s="165"/>
      <c r="E2" s="165"/>
      <c r="F2" s="166"/>
      <c r="G2" s="35"/>
    </row>
    <row r="3" spans="1:7" ht="20.25">
      <c r="A3" s="5" t="s">
        <v>1</v>
      </c>
      <c r="C3" s="167"/>
      <c r="D3" s="168"/>
      <c r="E3" s="168"/>
      <c r="F3" s="169"/>
      <c r="G3" s="35"/>
    </row>
    <row r="4" spans="1:4" ht="12.75">
      <c r="A4" s="2"/>
      <c r="B4" s="2"/>
      <c r="D4" s="2"/>
    </row>
    <row r="5" spans="1:4" ht="12.75">
      <c r="A5" s="2"/>
      <c r="B5" s="4" t="s">
        <v>16</v>
      </c>
      <c r="C5" s="4" t="s">
        <v>17</v>
      </c>
      <c r="D5" s="2"/>
    </row>
    <row r="6" spans="1:3" ht="12.75">
      <c r="A6" s="9" t="s">
        <v>10</v>
      </c>
      <c r="B6" s="15" t="s">
        <v>21</v>
      </c>
      <c r="C6" s="34" t="str">
        <f>IF(ANNEE="","-",ANNEE)</f>
        <v>-</v>
      </c>
    </row>
    <row r="8" spans="1:4" ht="12.75">
      <c r="A8" s="1" t="s">
        <v>11</v>
      </c>
      <c r="B8" s="8"/>
      <c r="C8" s="76" t="s">
        <v>61</v>
      </c>
      <c r="D8" s="3"/>
    </row>
    <row r="9" spans="1:4" ht="13.5" thickBot="1">
      <c r="A9" s="2"/>
      <c r="B9" s="2"/>
      <c r="C9" s="2"/>
      <c r="D9" s="2"/>
    </row>
    <row r="10" spans="1:8" ht="13.5" thickBot="1">
      <c r="A10" s="161" t="s">
        <v>9</v>
      </c>
      <c r="B10" s="162"/>
      <c r="C10" s="162"/>
      <c r="D10" s="162"/>
      <c r="E10" s="162"/>
      <c r="F10" s="162"/>
      <c r="G10" s="162"/>
      <c r="H10" s="163"/>
    </row>
    <row r="11" spans="1:8" ht="12.75">
      <c r="A11" s="11" t="s">
        <v>51</v>
      </c>
      <c r="B11" s="2"/>
      <c r="C11" s="113"/>
      <c r="D11" s="113"/>
      <c r="E11" s="114"/>
      <c r="F11" s="114"/>
      <c r="G11" s="114"/>
      <c r="H11" s="114"/>
    </row>
    <row r="12" spans="1:8" ht="12.75">
      <c r="A12" s="12" t="s">
        <v>50</v>
      </c>
      <c r="B12" s="14"/>
      <c r="C12" s="53">
        <f>juillet!C14</f>
        <v>0</v>
      </c>
      <c r="D12" s="53">
        <f>juillet!D14</f>
        <v>0</v>
      </c>
      <c r="E12" s="53">
        <f>juillet!E14</f>
        <v>0</v>
      </c>
      <c r="F12" s="53">
        <f>juillet!F14</f>
        <v>0</v>
      </c>
      <c r="G12" s="53">
        <f>juillet!G14</f>
        <v>0</v>
      </c>
      <c r="H12" s="53">
        <f>juillet!H14</f>
        <v>0</v>
      </c>
    </row>
    <row r="13" spans="1:8" ht="12.75">
      <c r="A13" s="12" t="str">
        <f>"Nb de flacons livrés en "&amp;B6</f>
        <v>Nb de flacons livrés en AOUT</v>
      </c>
      <c r="B13" s="22"/>
      <c r="C13" s="20"/>
      <c r="D13" s="20"/>
      <c r="E13" s="20"/>
      <c r="F13" s="20"/>
      <c r="G13" s="20"/>
      <c r="H13" s="20"/>
    </row>
    <row r="14" spans="1:8" ht="12.75" customHeight="1">
      <c r="A14" s="12" t="s">
        <v>6</v>
      </c>
      <c r="B14" s="14"/>
      <c r="C14" s="20"/>
      <c r="D14" s="20"/>
      <c r="E14" s="20"/>
      <c r="F14" s="20"/>
      <c r="G14" s="20"/>
      <c r="H14" s="20"/>
    </row>
    <row r="15" spans="1:8" ht="12.75">
      <c r="A15" s="11"/>
      <c r="B15" s="2"/>
      <c r="C15" s="44">
        <f aca="true" t="shared" si="0" ref="C15:H15">C11/1000</f>
        <v>0</v>
      </c>
      <c r="D15" s="44">
        <f t="shared" si="0"/>
        <v>0</v>
      </c>
      <c r="E15" s="44">
        <f t="shared" si="0"/>
        <v>0</v>
      </c>
      <c r="F15" s="44">
        <f t="shared" si="0"/>
        <v>0</v>
      </c>
      <c r="G15" s="44">
        <f t="shared" si="0"/>
        <v>0</v>
      </c>
      <c r="H15" s="44">
        <f t="shared" si="0"/>
        <v>0</v>
      </c>
    </row>
    <row r="16" spans="1:8" ht="12.75">
      <c r="A16" s="12" t="s">
        <v>12</v>
      </c>
      <c r="B16" s="14"/>
      <c r="C16" s="21">
        <f aca="true" t="shared" si="1" ref="C16:H16">C12+C13-C14</f>
        <v>0</v>
      </c>
      <c r="D16" s="21">
        <f t="shared" si="1"/>
        <v>0</v>
      </c>
      <c r="E16" s="21">
        <f t="shared" si="1"/>
        <v>0</v>
      </c>
      <c r="F16" s="21">
        <f t="shared" si="1"/>
        <v>0</v>
      </c>
      <c r="G16" s="21">
        <f t="shared" si="1"/>
        <v>0</v>
      </c>
      <c r="H16" s="21">
        <f t="shared" si="1"/>
        <v>0</v>
      </c>
    </row>
    <row r="17" spans="1:8" ht="13.5" thickBot="1">
      <c r="A17" s="28" t="s">
        <v>13</v>
      </c>
      <c r="B17" s="29"/>
      <c r="C17" s="27">
        <f aca="true" t="shared" si="2" ref="C17:H17">C16*C15</f>
        <v>0</v>
      </c>
      <c r="D17" s="27">
        <f t="shared" si="2"/>
        <v>0</v>
      </c>
      <c r="E17" s="27">
        <f t="shared" si="2"/>
        <v>0</v>
      </c>
      <c r="F17" s="27">
        <f t="shared" si="2"/>
        <v>0</v>
      </c>
      <c r="G17" s="27">
        <f t="shared" si="2"/>
        <v>0</v>
      </c>
      <c r="H17" s="27">
        <f t="shared" si="2"/>
        <v>0</v>
      </c>
    </row>
    <row r="18" spans="1:8" ht="13.5" thickBot="1">
      <c r="A18" s="30" t="s">
        <v>26</v>
      </c>
      <c r="B18" s="31"/>
      <c r="C18" s="180">
        <f>SUM(C17:H17)</f>
        <v>0</v>
      </c>
      <c r="D18" s="181"/>
      <c r="E18" s="181"/>
      <c r="F18" s="181"/>
      <c r="G18" s="181"/>
      <c r="H18" s="182"/>
    </row>
    <row r="19" spans="1:4" ht="13.5" thickBot="1">
      <c r="A19" s="32"/>
      <c r="D19" s="2"/>
    </row>
    <row r="20" spans="1:6" ht="13.5" thickBot="1">
      <c r="A20" s="161" t="s">
        <v>14</v>
      </c>
      <c r="B20" s="162"/>
      <c r="C20" s="162"/>
      <c r="D20" s="162"/>
      <c r="E20" s="162"/>
      <c r="F20" s="163"/>
    </row>
    <row r="21" spans="2:6" ht="25.5" customHeight="1">
      <c r="B21" s="82"/>
      <c r="C21" s="105">
        <f>IF(SERVICE1="","",SERVICE1)</f>
      </c>
      <c r="D21" s="105">
        <f>IF(SERVICE2="","",SERVICE2)</f>
      </c>
      <c r="E21" s="105">
        <f>IF(SERVICE3="","",SERVICE3)</f>
      </c>
      <c r="F21" s="103">
        <f>IF(SERVICE4="","",SERVICE4)</f>
      </c>
    </row>
    <row r="22" spans="2:6" ht="12.75">
      <c r="B22" s="82"/>
      <c r="C22" s="106">
        <f>IF(SERVICE1="","",VLOOKUP(SERVICE1,Friction!$A$43:$B$72,2,FALSE))</f>
      </c>
      <c r="D22" s="106">
        <f>IF(SERVICE2="","",VLOOKUP(SERVICE2,Friction!$A$43:$B$72,2,FALSE))</f>
      </c>
      <c r="E22" s="106">
        <f>IF(SERVICE3="","",VLOOKUP(SERVICE3,Friction!$A$43:$B$72,2,FALSE))</f>
      </c>
      <c r="F22" s="104">
        <f>IF(SERVICE4="","",VLOOKUP(SERVICE4,Friction!$A$43:$B$72,2,FALSE))</f>
      </c>
    </row>
    <row r="23" spans="1:6" ht="12.75">
      <c r="A23" s="175" t="str">
        <f>"Activité en "&amp;B6</f>
        <v>Activité en AOUT</v>
      </c>
      <c r="B23" s="176"/>
      <c r="C23" s="107"/>
      <c r="D23" s="108"/>
      <c r="E23" s="107"/>
      <c r="F23" s="93"/>
    </row>
    <row r="24" spans="1:6" ht="12.75">
      <c r="A24" s="25" t="s">
        <v>92</v>
      </c>
      <c r="B24" s="102"/>
      <c r="C24" s="21" t="str">
        <f>IF(SERVICE1="","-",VLOOKUP(SERVICE1,Friction!$A$9:$B$38,2,FALSE))</f>
        <v>-</v>
      </c>
      <c r="D24" s="21" t="str">
        <f>IF(SERVICE2="","-",VLOOKUP(SERVICE2,Friction!$A$9:$B$38,2,FALSE))</f>
        <v>-</v>
      </c>
      <c r="E24" s="21" t="str">
        <f>IF(SERVICE3="","-",VLOOKUP(SERVICE3,Friction!$A$9:$B$38,2,FALSE))</f>
        <v>-</v>
      </c>
      <c r="F24" s="13" t="str">
        <f>IF(SERVICE4="","-",VLOOKUP(SERVICE4,Friction!$A$9:$B$38,2,FALSE))</f>
        <v>-</v>
      </c>
    </row>
    <row r="25" spans="1:6" ht="13.5" thickBot="1">
      <c r="A25" s="11" t="s">
        <v>88</v>
      </c>
      <c r="B25" s="2"/>
      <c r="C25" s="110">
        <f>IF(C24="-",0,C23*C24*friction/1000)</f>
        <v>0</v>
      </c>
      <c r="D25" s="110">
        <f>IF(D24="-",0,D23*D24*friction/1000)</f>
        <v>0</v>
      </c>
      <c r="E25" s="110">
        <f>IF(E24="-",0,E23*E24*friction/1000)</f>
        <v>0</v>
      </c>
      <c r="F25" s="111">
        <f>IF(F24="-",0,F23*F24*friction/1000)</f>
        <v>0</v>
      </c>
    </row>
    <row r="26" spans="1:6" ht="13.5" thickBot="1">
      <c r="A26" s="30" t="s">
        <v>89</v>
      </c>
      <c r="B26" s="101"/>
      <c r="C26" s="177" t="str">
        <f>IF(C25+D25+E25+F25=0,"-",(C25+D25+E25+F25))</f>
        <v>-</v>
      </c>
      <c r="D26" s="178"/>
      <c r="E26" s="178"/>
      <c r="F26" s="179"/>
    </row>
    <row r="27" spans="1:4" ht="12.75">
      <c r="A27" s="87">
        <f>IF(SUM('info service'!$B$20:$E$20)=0,"","Les activités suivantes ne sont pas prises en compte dans le calcul national de l'ICSHA 2021 : centre médico-psychologique et EHPAD.")</f>
      </c>
      <c r="D27" s="2"/>
    </row>
    <row r="28" ht="13.5" thickBot="1">
      <c r="D28" s="2"/>
    </row>
    <row r="29" spans="1:4" ht="16.5" thickBot="1">
      <c r="A29" s="170" t="s">
        <v>15</v>
      </c>
      <c r="B29" s="171"/>
      <c r="C29" s="172"/>
      <c r="D29" s="2"/>
    </row>
    <row r="30" spans="1:4" ht="19.5" customHeight="1" thickBot="1">
      <c r="A30" s="173" t="str">
        <f>"ICSHA 2021 en "&amp;B6&amp;":"</f>
        <v>ICSHA 2021 en AOUT:</v>
      </c>
      <c r="B30" s="174"/>
      <c r="C30" s="23" t="str">
        <f>IF(C26="-","-",FIXED(C18/C26*100,1)&amp;"%")</f>
        <v>-</v>
      </c>
      <c r="D30" s="24">
        <f>IF(C26="-","",C18/C26*100)</f>
      </c>
    </row>
    <row r="31" ht="33" customHeight="1" thickBot="1"/>
    <row r="32" spans="1:6" ht="13.5" thickBot="1">
      <c r="A32" s="161" t="s">
        <v>113</v>
      </c>
      <c r="B32" s="162"/>
      <c r="C32" s="162"/>
      <c r="D32" s="162"/>
      <c r="E32" s="162"/>
      <c r="F32" s="163"/>
    </row>
    <row r="33" spans="1:6" ht="12.75">
      <c r="A33" s="127"/>
      <c r="C33" s="125">
        <f>IF(SERVICE1="","",SERVICE1)</f>
      </c>
      <c r="D33" s="125">
        <f>IF(SERVICE2="","",SERVICE2)</f>
      </c>
      <c r="E33" s="125">
        <f>IF(SERVICE3="","",SERVICE3)</f>
      </c>
      <c r="F33" s="126">
        <f>IF(SERVICE4="","",SERVICE4)</f>
      </c>
    </row>
    <row r="34" spans="1:6" ht="12.75">
      <c r="A34" s="123" t="s">
        <v>13</v>
      </c>
      <c r="B34" s="124"/>
      <c r="C34" s="20"/>
      <c r="D34" s="20"/>
      <c r="E34" s="20"/>
      <c r="F34" s="135"/>
    </row>
    <row r="35" spans="1:6" ht="13.5" thickBot="1">
      <c r="A35" s="128" t="s">
        <v>88</v>
      </c>
      <c r="B35" s="129"/>
      <c r="C35" s="110">
        <f>IF(C24="-",0,C23*C24*friction/1000)</f>
        <v>0</v>
      </c>
      <c r="D35" s="110">
        <f>IF(D24="-",0,D23*D24*friction/1000)</f>
        <v>0</v>
      </c>
      <c r="E35" s="110">
        <f>IF(E24="-",0,E23*E24*friction/1000)</f>
        <v>0</v>
      </c>
      <c r="F35" s="111">
        <f>IF(F24="-",0,F23*F24*friction/1000)</f>
        <v>0</v>
      </c>
    </row>
    <row r="36" spans="1:6" ht="16.5" thickBot="1">
      <c r="A36" s="30" t="s">
        <v>134</v>
      </c>
      <c r="B36" s="130"/>
      <c r="C36" s="120" t="str">
        <f>IF(C35=0,"-",FIXED(C34/C35*100,1)&amp;"%")</f>
        <v>-</v>
      </c>
      <c r="D36" s="119" t="str">
        <f>IF(D35=0,"-",FIXED(D34/D35*100,1)&amp;"%")</f>
        <v>-</v>
      </c>
      <c r="E36" s="119" t="str">
        <f>IF(E35=0,"-",FIXED(E34/E35*100,1)&amp;"%")</f>
        <v>-</v>
      </c>
      <c r="F36" s="119" t="str">
        <f>IF(F35=0,"-",FIXED(F34/F35*100,1)&amp;"%")</f>
        <v>-</v>
      </c>
    </row>
    <row r="37" ht="12.75">
      <c r="A37" s="87">
        <f>IF(SUM('info service'!$B$20:$E$20)=0,"","Les activités suivantes ne sont pas prises en compte dans le calcul national de l'ICSHA 2021 : centre médico-psychologique et EHPAD.")</f>
      </c>
    </row>
  </sheetData>
  <sheetProtection password="CF21" sheet="1" formatRows="0"/>
  <mergeCells count="9">
    <mergeCell ref="A32:F32"/>
    <mergeCell ref="C2:F3"/>
    <mergeCell ref="A23:B23"/>
    <mergeCell ref="A29:C29"/>
    <mergeCell ref="A30:B30"/>
    <mergeCell ref="A20:F20"/>
    <mergeCell ref="C26:F26"/>
    <mergeCell ref="A10:H10"/>
    <mergeCell ref="C18:H18"/>
  </mergeCells>
  <conditionalFormatting sqref="E21:E25 E33:E35">
    <cfRule type="expression" priority="1" dxfId="12" stopIfTrue="1">
      <formula>SERVICE3=""</formula>
    </cfRule>
  </conditionalFormatting>
  <conditionalFormatting sqref="F21:F25 F33:F35">
    <cfRule type="expression" priority="2" dxfId="12" stopIfTrue="1">
      <formula>SERVICE4=""</formula>
    </cfRule>
  </conditionalFormatting>
  <conditionalFormatting sqref="D21:D25 D33:D35">
    <cfRule type="expression" priority="3" dxfId="12" stopIfTrue="1">
      <formula>SERVICE2=""</formula>
    </cfRule>
  </conditionalFormatting>
  <conditionalFormatting sqref="C21:C25 C33:C35">
    <cfRule type="expression" priority="4" dxfId="12" stopIfTrue="1">
      <formula>SERVICE1=""</formula>
    </cfRule>
  </conditionalFormatting>
  <dataValidations count="1">
    <dataValidation type="whole" operator="greaterThan" allowBlank="1" showInputMessage="1" showErrorMessage="1" errorTitle="Erreur" error="Veuillez saisir un nombre de journées d'hospitalisation supérieur à 0." sqref="C23:F23">
      <formula1>0</formula1>
    </dataValidation>
  </dataValidations>
  <printOptions/>
  <pageMargins left="0.787401575" right="0.787401575" top="0.73" bottom="0.68" header="0.4921259845" footer="0.4921259845"/>
  <pageSetup fitToHeight="1" fitToWidth="1"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CHUPPA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BJARRIGE</dc:creator>
  <cp:keywords/>
  <dc:description/>
  <cp:lastModifiedBy>PEFAU Muriel</cp:lastModifiedBy>
  <cp:lastPrinted>2021-04-02T12:14:56Z</cp:lastPrinted>
  <dcterms:created xsi:type="dcterms:W3CDTF">2008-03-28T20:45:03Z</dcterms:created>
  <dcterms:modified xsi:type="dcterms:W3CDTF">2021-04-02T12:54:25Z</dcterms:modified>
  <cp:category/>
  <cp:version/>
  <cp:contentType/>
  <cp:contentStatus/>
</cp:coreProperties>
</file>